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446" windowWidth="14220" windowHeight="10620" tabRatio="860" firstSheet="1" activeTab="2"/>
  </bookViews>
  <sheets>
    <sheet name="Notes&amp;Info" sheetId="1" r:id="rId1"/>
    <sheet name="BatterySpecs" sheetId="2" r:id="rId2"/>
    <sheet name="StationExample" sheetId="3" r:id="rId3"/>
    <sheet name="ComponentConsumption" sheetId="4" r:id="rId4"/>
  </sheets>
  <definedNames>
    <definedName name="_xlnm.Print_Area" localSheetId="2">'StationExample'!$A$2:$F$41</definedName>
    <definedName name="_xlnm.Print_Titles" localSheetId="2">'StationExample'!$2:$2</definedName>
  </definedNames>
  <calcPr fullCalcOnLoad="1"/>
</workbook>
</file>

<file path=xl/sharedStrings.xml><?xml version="1.0" encoding="utf-8"?>
<sst xmlns="http://schemas.openxmlformats.org/spreadsheetml/2006/main" count="262" uniqueCount="178">
  <si>
    <t>Watts</t>
  </si>
  <si>
    <t>EVE Data System</t>
  </si>
  <si>
    <t>Includes pcmcia</t>
  </si>
  <si>
    <t>Krypton</t>
  </si>
  <si>
    <t>Amps</t>
  </si>
  <si>
    <t>Estimated Charging Availability</t>
  </si>
  <si>
    <t>Note 3)</t>
  </si>
  <si>
    <t>Note 4)</t>
  </si>
  <si>
    <t>Estimated 'On-Air' Time</t>
  </si>
  <si>
    <t>Note 5)</t>
  </si>
  <si>
    <t>Days</t>
  </si>
  <si>
    <t>Note 2):</t>
  </si>
  <si>
    <t>Tsoil</t>
  </si>
  <si>
    <t>Gsoil / Rebs HFT</t>
  </si>
  <si>
    <t>high-end value</t>
  </si>
  <si>
    <t>Rsw.in/out</t>
  </si>
  <si>
    <t>Rlw.in/out</t>
  </si>
  <si>
    <t>Estimates assume all batteries BEGIN WITH FULL CHARGE</t>
  </si>
  <si>
    <t xml:space="preserve">TROJAN SuperGel </t>
  </si>
  <si>
    <t>SG-70</t>
  </si>
  <si>
    <t>Rated AH @ 20Hr (80degF)</t>
  </si>
  <si>
    <t>SG-90</t>
  </si>
  <si>
    <t>Weight</t>
  </si>
  <si>
    <t>61-lbs</t>
  </si>
  <si>
    <t>52-lbs</t>
  </si>
  <si>
    <t>AH Capacity per manuf.</t>
  </si>
  <si>
    <t>No Attempt is used to derate batteries based on Varying Loads (ie goes)</t>
  </si>
  <si>
    <t>Sept</t>
  </si>
  <si>
    <t>Oct</t>
  </si>
  <si>
    <t>Expected AH/Day Charging</t>
  </si>
  <si>
    <t>Estimated Battery derated capacity per manuf. for nominal Temperature at 60-F = 90%,40-F=80%,30-F=70%</t>
  </si>
  <si>
    <t>4-Battery Only Duration</t>
  </si>
  <si>
    <t>3-Battery Only Duration</t>
  </si>
  <si>
    <t>Run-Time on Battery Only:</t>
  </si>
  <si>
    <t xml:space="preserve">TOTAL Estimated Load = </t>
  </si>
  <si>
    <t>AH/Day</t>
  </si>
  <si>
    <t>Battery Capacity Estimate</t>
  </si>
  <si>
    <t>4-Batt. Usable AH Capacity</t>
  </si>
  <si>
    <t>3-Batt. Usable AH Capacity</t>
  </si>
  <si>
    <t>2-Batt. Usable AH Capacity</t>
  </si>
  <si>
    <t>2-Battery Only Duration</t>
  </si>
  <si>
    <t>Csat-60hz</t>
  </si>
  <si>
    <t>Csat-20hz</t>
  </si>
  <si>
    <t>Csat-10hz</t>
  </si>
  <si>
    <t>Csat-1hz</t>
  </si>
  <si>
    <t>With Serializer</t>
  </si>
  <si>
    <t>Component</t>
  </si>
  <si>
    <t>Garmin GPS OEM35</t>
  </si>
  <si>
    <t>Amps at V=</t>
  </si>
  <si>
    <t>Enter</t>
  </si>
  <si>
    <t>Note-1)</t>
  </si>
  <si>
    <t>Notes:</t>
  </si>
  <si>
    <t>This should be the actual value based upon direct current/voltage measurements.</t>
  </si>
  <si>
    <t>Calculated</t>
  </si>
  <si>
    <t>Comments</t>
  </si>
  <si>
    <t>Per Manuf. Data sheet</t>
  </si>
  <si>
    <t>Sensors:</t>
  </si>
  <si>
    <t>NCAR-TRH</t>
  </si>
  <si>
    <t>RMY PropVane Anem.</t>
  </si>
  <si>
    <t>ETI Precip</t>
  </si>
  <si>
    <t>PTB220 Barometer</t>
  </si>
  <si>
    <t>Everest 4000.4GL Tsfc</t>
  </si>
  <si>
    <t>Estimate for Thermocouples, sampled at 1hz</t>
  </si>
  <si>
    <t>Check This Value!</t>
  </si>
  <si>
    <t>Echo Soil Moisture</t>
  </si>
  <si>
    <t>CR10x Logger</t>
  </si>
  <si>
    <t>Communications:</t>
  </si>
  <si>
    <t>Freewave Radio - Tx</t>
  </si>
  <si>
    <t>Freewave Radio - Rx</t>
  </si>
  <si>
    <t>GOES - SE1200 - GPS acq</t>
  </si>
  <si>
    <t>GOES - SE1200 - Tx</t>
  </si>
  <si>
    <t>GOES - SE1200 - Standby</t>
  </si>
  <si>
    <t>SE1200 takes only .03, old units take up to .25</t>
  </si>
  <si>
    <t>Battery Model / Capacity Values per Manuf.</t>
  </si>
  <si>
    <t>Viper Data System</t>
  </si>
  <si>
    <t>400Mhz,usb-disk,copper-ethernet</t>
  </si>
  <si>
    <t>400Mhz,usb-disk,ethernet-down</t>
  </si>
  <si>
    <t>400Mhz,ethernet-down</t>
  </si>
  <si>
    <t>30-sec xmit every 5-min</t>
  </si>
  <si>
    <t>every few hours</t>
  </si>
  <si>
    <t>Garmin GPS LV-OEM35</t>
  </si>
  <si>
    <t>measured</t>
  </si>
  <si>
    <t>PV/Batt Charge Controller</t>
  </si>
  <si>
    <t>remainder of 85% from above</t>
  </si>
  <si>
    <t>TeraBeam EtherAntIII-LR</t>
  </si>
  <si>
    <t>Double-Check: .8A using 15Vdc-dc in ndaq box, no comms.</t>
  </si>
  <si>
    <t>TeraBeam TPOP</t>
  </si>
  <si>
    <t>Basic consumption using A/C power adaptor (.3A@40vdc)</t>
  </si>
  <si>
    <t>NIDAS box with Inverter and A/C power Adaptor</t>
  </si>
  <si>
    <t>Note 3): Tbatt Derating</t>
  </si>
  <si>
    <t>Note 4): Batt Usable</t>
  </si>
  <si>
    <t>Derating for Battery derived using simple linear curent model based upon above values; without any attempt to account for voltage drops at higher current tripping any disconnect devices; or any attempt to account for capacity derating due to charge/discharge cycles</t>
  </si>
  <si>
    <t>Estimated Battery derated capacity is for 'usability' = 75%.  The 2 capacity deratings combine to provide a lower limit of ~100% available juice.</t>
  </si>
  <si>
    <t>Note 5): Depth of Discharge</t>
  </si>
  <si>
    <t>Batt. and Charge controller Manuf. Recommend against fully discharging batteries to avoid excessive wear and premature failure.   Settings on the 'low-voltage-disconnect' "I Think" equate to roughly using 80% of the battery, but manuf. Recommendations are often to use no more than 50%</t>
  </si>
  <si>
    <t>Note 6)</t>
  </si>
  <si>
    <t>Note 6): Batt. Total Derating</t>
  </si>
  <si>
    <t xml:space="preserve"> Temp. Capacity Derating:</t>
  </si>
  <si>
    <t>Usable Capacity Derating:</t>
  </si>
  <si>
    <t>Depth-of-Discharge 'Limit'</t>
  </si>
  <si>
    <t>1-Batt. Usable AH Capacity</t>
  </si>
  <si>
    <t>Enter Baseline Voltage:</t>
  </si>
  <si>
    <t>Adjust Value</t>
  </si>
  <si>
    <t>1-Battery Only Duration</t>
  </si>
  <si>
    <t>Enter Station Name:</t>
  </si>
  <si>
    <t>ISFF Power Budget Estimate:</t>
  </si>
  <si>
    <t>Qty Each</t>
  </si>
  <si>
    <t>Volts</t>
  </si>
  <si>
    <t>Enter Baseline Working Voltage:</t>
  </si>
  <si>
    <t>Enter Measured station current:</t>
  </si>
  <si>
    <t>If available.  NOTE: should be at working voltage above and include all sensors/components.</t>
  </si>
  <si>
    <t xml:space="preserve">Watts </t>
  </si>
  <si>
    <r>
      <t>Enter:</t>
    </r>
    <r>
      <rPr>
        <sz val="10"/>
        <rFont val="Arial"/>
        <family val="0"/>
      </rPr>
      <t xml:space="preserve"> Individual component values taken with cut/paste from the "ComponentConsumption" worksheet.  If a specific item is not available, please measure and enter it in there, or take a best guess here.   You can add/remove lines between the rows titled "Component" and "Total Estimated Load"</t>
    </r>
  </si>
  <si>
    <t>EVE Local High-Rate Storage</t>
  </si>
  <si>
    <t>Data / Systems:</t>
  </si>
  <si>
    <t>Fritschen Rnet</t>
  </si>
  <si>
    <t>TP01 Soil Properties</t>
  </si>
  <si>
    <t>Estimates ONLY</t>
  </si>
  <si>
    <t>4-Component - Dir.Cabled</t>
  </si>
  <si>
    <t>Assumes 2-Rlw,2-Rsw,Rnet, but not logger</t>
  </si>
  <si>
    <t>4-Component - Wireless/PV</t>
  </si>
  <si>
    <t>Viper 15V DC-DC converter</t>
  </si>
  <si>
    <t>Photovoltaic Panel</t>
  </si>
  <si>
    <t>Amps@V=</t>
  </si>
  <si>
    <t>Derating Factor</t>
  </si>
  <si>
    <t>.6 is commonly used</t>
  </si>
  <si>
    <t>Enter Month:</t>
  </si>
  <si>
    <t>Enter Equiv. Sun Hours/Day</t>
  </si>
  <si>
    <t>NREL's Solar Radiation Resource Info.</t>
  </si>
  <si>
    <t>Fuel Cell</t>
  </si>
  <si>
    <t>Photovoltaic</t>
  </si>
  <si>
    <t>Other Charging Sources:</t>
  </si>
  <si>
    <t>PV Charging Capacity Per SunHour</t>
  </si>
  <si>
    <t>Total Site PV Productivity / Day:</t>
  </si>
  <si>
    <t>Enter the derated capacity in Watts</t>
  </si>
  <si>
    <t xml:space="preserve">TOTAL Estimated Charging / Day = </t>
  </si>
  <si>
    <t>Enter Estimated Derating factor</t>
  </si>
  <si>
    <t xml:space="preserve">Values can be obtained from NREL, etc., for the general vicinity.  Check 30yr avg. for flat-plate using proper tilt angle.   See </t>
  </si>
  <si>
    <t>Note 1) Solar Resource Data</t>
  </si>
  <si>
    <t>Flagstaff, AZ</t>
  </si>
  <si>
    <t xml:space="preserve">Lat+15 = </t>
  </si>
  <si>
    <t>Record best tilt-angle used above</t>
  </si>
  <si>
    <t>Note 2)</t>
  </si>
  <si>
    <t>Insert Columns/Data for new/other batteries</t>
  </si>
  <si>
    <t>Derate Value</t>
  </si>
  <si>
    <t xml:space="preserve">TOTAL 'Available' Charging / Day = </t>
  </si>
  <si>
    <t>This is what remains for replenishing a batt becomes 'waste heat' i.e.:                Total Charging - Total Load</t>
  </si>
  <si>
    <t>The above also indicates whether 'ideally' we have enough charging!!</t>
  </si>
  <si>
    <t>NOTE: West Slope ONLY!</t>
  </si>
  <si>
    <t>User Thermocouples</t>
  </si>
  <si>
    <t>Recharging time "100%" Drained (With station running):</t>
  </si>
  <si>
    <t>2-Batt Recharging:</t>
  </si>
  <si>
    <t>3-Batt Recharging:</t>
  </si>
  <si>
    <t xml:space="preserve">4-Batt. Recharging </t>
  </si>
  <si>
    <t>1-Batt Recharging:</t>
  </si>
  <si>
    <t>Station Loads</t>
  </si>
  <si>
    <t>Qty Ea</t>
  </si>
  <si>
    <t>Maxstream 9xtend Modem-Tx</t>
  </si>
  <si>
    <t>Maxstream 9xtend Modem-Rx</t>
  </si>
  <si>
    <t>Maxstream 9xtend Modem-PortSleep</t>
  </si>
  <si>
    <t>TBD to measure.   These seem extremely high, manuf. Specs for 7-28vdc at 1W-xmit, .1A at 1mW-xmit</t>
  </si>
  <si>
    <t>Maxstream 9xtend Modem-PinSleep</t>
  </si>
  <si>
    <t>Shading from rim</t>
  </si>
  <si>
    <t>NOTE: East Slope ONLY! (simple guess!!!)</t>
  </si>
  <si>
    <t>K&amp;Z Large Aperture Scintillometer</t>
  </si>
  <si>
    <t>Jan Kleissl's larger unit with Logger</t>
  </si>
  <si>
    <t>Jan Kleissl's smalller unit with Logger</t>
  </si>
  <si>
    <t>User Sensors:</t>
  </si>
  <si>
    <t>Licor LI7500</t>
  </si>
  <si>
    <t>30W startup surge</t>
  </si>
  <si>
    <t>Dantek Triple Hot-Film Anem. 1-Axis</t>
  </si>
  <si>
    <t>Rough Max guess</t>
  </si>
  <si>
    <t>Dantek Triple Hot-Film Anem. 3-Axis</t>
  </si>
  <si>
    <t>Xmas Lights</t>
  </si>
  <si>
    <t>Misc:</t>
  </si>
  <si>
    <t>Tower Beacon</t>
  </si>
  <si>
    <t>Solar Resource MAPS:</t>
  </si>
  <si>
    <t>http://www.nrel.gov/gis/solar.html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</si>
</sst>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color indexed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164" fontId="2" fillId="0" borderId="0" xfId="0" applyAlignment="1">
      <alignment/>
    </xf>
    <xf numFmtId="1" fontId="2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0" xfId="0" applyAlignment="1">
      <alignment horizontal="left" inden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6" fillId="0" borderId="0" xfId="0" applyAlignment="1">
      <alignment horizontal="left" indent="1"/>
    </xf>
    <xf numFmtId="0" fontId="6" fillId="0" borderId="0" xfId="0" applyFont="1" applyAlignment="1">
      <alignment horizontal="left" indent="1"/>
    </xf>
    <xf numFmtId="0" fontId="3" fillId="0" borderId="0" xfId="0" applyFont="1" applyAlignment="1">
      <alignment wrapText="1"/>
    </xf>
    <xf numFmtId="0" fontId="2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/>
    </xf>
    <xf numFmtId="2" fontId="2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Fill="1" applyAlignment="1">
      <alignment/>
    </xf>
    <xf numFmtId="0" fontId="15" fillId="0" borderId="0" xfId="0" applyFont="1" applyAlignment="1">
      <alignment/>
    </xf>
    <xf numFmtId="9" fontId="0" fillId="0" borderId="0" xfId="2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2" fillId="0" borderId="1" xfId="0" applyNumberForma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11" fillId="0" borderId="2" xfId="0" applyFont="1" applyBorder="1" applyAlignment="1">
      <alignment/>
    </xf>
    <xf numFmtId="164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8" fillId="0" borderId="0" xfId="0" applyFont="1" applyAlignment="1" quotePrefix="1">
      <alignment/>
    </xf>
    <xf numFmtId="9" fontId="11" fillId="0" borderId="0" xfId="21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164" fontId="2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0" xfId="0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2" fillId="0" borderId="0" xfId="0" applyAlignment="1">
      <alignment horizontal="left" wrapText="1"/>
    </xf>
    <xf numFmtId="0" fontId="6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2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Fill="1" applyAlignment="1">
      <alignment horizontal="left" wrapText="1"/>
    </xf>
    <xf numFmtId="0" fontId="4" fillId="0" borderId="0" xfId="0" applyFont="1" applyAlignment="1" quotePrefix="1">
      <alignment horizontal="left" wrapText="1"/>
    </xf>
    <xf numFmtId="0" fontId="11" fillId="0" borderId="2" xfId="0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164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64" fontId="2" fillId="0" borderId="0" xfId="0" applyNumberForma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0" xfId="0" applyBorder="1" applyAlignment="1">
      <alignment horizontal="left" wrapText="1"/>
    </xf>
    <xf numFmtId="0" fontId="11" fillId="0" borderId="0" xfId="0" applyFont="1" applyAlignment="1">
      <alignment vertical="center" wrapText="1"/>
    </xf>
    <xf numFmtId="0" fontId="1" fillId="0" borderId="3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Border="1" applyAlignment="1">
      <alignment vertical="top" wrapText="1"/>
    </xf>
    <xf numFmtId="0" fontId="1" fillId="0" borderId="0" xfId="0" applyFont="1" applyAlignment="1">
      <alignment horizontal="left"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164" fontId="2" fillId="0" borderId="0" xfId="0" applyNumberFormat="1" applyAlignment="1">
      <alignment vertical="top" wrapText="1"/>
    </xf>
    <xf numFmtId="2" fontId="2" fillId="0" borderId="0" xfId="0" applyNumberForma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Alignment="1">
      <alignment horizontal="left" vertical="top" wrapText="1"/>
    </xf>
    <xf numFmtId="0" fontId="9" fillId="0" borderId="0" xfId="0" applyFont="1" applyAlignment="1">
      <alignment vertical="top" wrapText="1"/>
    </xf>
    <xf numFmtId="164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2" fontId="9" fillId="0" borderId="0" xfId="0" applyNumberFormat="1" applyFont="1" applyAlignment="1">
      <alignment vertical="top" wrapText="1"/>
    </xf>
    <xf numFmtId="164" fontId="2" fillId="0" borderId="0" xfId="0" applyAlignment="1">
      <alignment vertical="top" wrapText="1"/>
    </xf>
    <xf numFmtId="0" fontId="14" fillId="0" borderId="0" xfId="0" applyFont="1" applyAlignment="1">
      <alignment vertical="top" wrapText="1"/>
    </xf>
    <xf numFmtId="2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2" fillId="0" borderId="4" xfId="2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left" vertical="center" wrapText="1"/>
    </xf>
    <xf numFmtId="0" fontId="17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20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redc.nrel.gov/solar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rel.gov/gis/solar.html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2"/>
  <sheetViews>
    <sheetView workbookViewId="0" topLeftCell="A1">
      <selection activeCell="A20" sqref="A20"/>
    </sheetView>
  </sheetViews>
  <sheetFormatPr defaultColWidth="9.140625" defaultRowHeight="12.75"/>
  <cols>
    <col min="1" max="1" width="25.7109375" style="0" customWidth="1"/>
    <col min="6" max="6" width="39.7109375" style="0" customWidth="1"/>
  </cols>
  <sheetData>
    <row r="5" spans="1:6" ht="31.5">
      <c r="A5" s="80" t="s">
        <v>138</v>
      </c>
      <c r="B5" s="107" t="s">
        <v>137</v>
      </c>
      <c r="C5" s="108"/>
      <c r="D5" s="108"/>
      <c r="E5" s="108"/>
      <c r="F5" s="108"/>
    </row>
    <row r="6" spans="1:6" ht="15.75">
      <c r="A6" s="82"/>
      <c r="B6" s="109" t="s">
        <v>128</v>
      </c>
      <c r="C6" s="110"/>
      <c r="D6" s="110"/>
      <c r="E6" s="110"/>
      <c r="F6" s="110"/>
    </row>
    <row r="7" spans="1:6" ht="15.75">
      <c r="A7" s="82" t="s">
        <v>11</v>
      </c>
      <c r="B7" s="111" t="s">
        <v>17</v>
      </c>
      <c r="C7" s="111"/>
      <c r="D7" s="111"/>
      <c r="E7" s="111"/>
      <c r="F7" s="112"/>
    </row>
    <row r="8" spans="1:6" ht="15.75">
      <c r="A8" s="84"/>
      <c r="B8" s="113" t="s">
        <v>26</v>
      </c>
      <c r="C8" s="114"/>
      <c r="D8" s="114"/>
      <c r="E8" s="114"/>
      <c r="F8" s="115"/>
    </row>
    <row r="9" spans="1:6" ht="31.5">
      <c r="A9" s="83" t="s">
        <v>89</v>
      </c>
      <c r="B9" s="116" t="s">
        <v>30</v>
      </c>
      <c r="C9" s="117"/>
      <c r="D9" s="117"/>
      <c r="E9" s="117"/>
      <c r="F9" s="117"/>
    </row>
    <row r="10" spans="1:6" ht="30" customHeight="1">
      <c r="A10" s="81" t="s">
        <v>90</v>
      </c>
      <c r="B10" s="107" t="s">
        <v>92</v>
      </c>
      <c r="C10" s="108"/>
      <c r="D10" s="108"/>
      <c r="E10" s="108"/>
      <c r="F10" s="108"/>
    </row>
    <row r="11" spans="1:6" ht="54.75" customHeight="1">
      <c r="A11" s="81" t="s">
        <v>93</v>
      </c>
      <c r="B11" s="107" t="s">
        <v>94</v>
      </c>
      <c r="C11" s="108"/>
      <c r="D11" s="108"/>
      <c r="E11" s="108"/>
      <c r="F11" s="108"/>
    </row>
    <row r="12" spans="1:6" ht="51.75" customHeight="1">
      <c r="A12" s="81" t="s">
        <v>96</v>
      </c>
      <c r="B12" s="107" t="s">
        <v>91</v>
      </c>
      <c r="C12" s="108"/>
      <c r="D12" s="108"/>
      <c r="E12" s="108"/>
      <c r="F12" s="108"/>
    </row>
  </sheetData>
  <mergeCells count="8">
    <mergeCell ref="B5:F5"/>
    <mergeCell ref="B11:F11"/>
    <mergeCell ref="B12:F12"/>
    <mergeCell ref="B6:F6"/>
    <mergeCell ref="B7:F7"/>
    <mergeCell ref="B8:F8"/>
    <mergeCell ref="B9:F9"/>
    <mergeCell ref="B10:F10"/>
  </mergeCells>
  <hyperlinks>
    <hyperlink ref="B6" r:id="rId1" display="NREL's Solar Radiation Resource Info.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J1" sqref="J1:J16384"/>
    </sheetView>
  </sheetViews>
  <sheetFormatPr defaultColWidth="9.140625" defaultRowHeight="12.75"/>
  <cols>
    <col min="1" max="1" width="27.140625" style="0" customWidth="1"/>
    <col min="6" max="6" width="20.00390625" style="0" customWidth="1"/>
  </cols>
  <sheetData>
    <row r="1" ht="15">
      <c r="A1" s="34" t="s">
        <v>73</v>
      </c>
    </row>
    <row r="4" spans="2:6" ht="25.5">
      <c r="B4" s="30" t="s">
        <v>49</v>
      </c>
      <c r="C4" s="118" t="s">
        <v>18</v>
      </c>
      <c r="D4" s="119"/>
      <c r="F4" s="32" t="s">
        <v>143</v>
      </c>
    </row>
    <row r="5" spans="1:6" ht="25.5">
      <c r="A5" s="15" t="s">
        <v>36</v>
      </c>
      <c r="B5" s="37" t="s">
        <v>144</v>
      </c>
      <c r="C5" s="8" t="s">
        <v>19</v>
      </c>
      <c r="D5" s="8" t="s">
        <v>21</v>
      </c>
      <c r="E5" s="3"/>
      <c r="F5" s="63" t="s">
        <v>142</v>
      </c>
    </row>
    <row r="6" spans="1:6" ht="12.75">
      <c r="A6" s="11" t="s">
        <v>22</v>
      </c>
      <c r="C6" s="8" t="s">
        <v>24</v>
      </c>
      <c r="D6" s="8" t="s">
        <v>23</v>
      </c>
      <c r="E6" s="3"/>
      <c r="F6" s="18"/>
    </row>
    <row r="7" spans="1:6" ht="12.75">
      <c r="A7" s="11" t="s">
        <v>20</v>
      </c>
      <c r="C7" s="2">
        <v>75</v>
      </c>
      <c r="D7" s="2">
        <v>86</v>
      </c>
      <c r="E7" s="2"/>
      <c r="F7" s="16" t="s">
        <v>25</v>
      </c>
    </row>
    <row r="8" spans="1:6" ht="12.75">
      <c r="A8" s="11" t="s">
        <v>97</v>
      </c>
      <c r="B8" s="35">
        <v>0.8</v>
      </c>
      <c r="C8" s="4">
        <f aca="true" t="shared" si="0" ref="C8:D10">(C7*$B8)</f>
        <v>60</v>
      </c>
      <c r="D8" s="4">
        <f t="shared" si="0"/>
        <v>68.8</v>
      </c>
      <c r="E8" s="4"/>
      <c r="F8" s="17" t="s">
        <v>6</v>
      </c>
    </row>
    <row r="9" spans="1:6" ht="12.75">
      <c r="A9" s="11" t="s">
        <v>98</v>
      </c>
      <c r="B9" s="35">
        <v>0.75</v>
      </c>
      <c r="C9" s="4">
        <f t="shared" si="0"/>
        <v>45</v>
      </c>
      <c r="D9" s="4">
        <f t="shared" si="0"/>
        <v>51.599999999999994</v>
      </c>
      <c r="E9" s="4"/>
      <c r="F9" s="17" t="s">
        <v>7</v>
      </c>
    </row>
    <row r="10" spans="1:6" ht="12.75">
      <c r="A10" s="11" t="s">
        <v>99</v>
      </c>
      <c r="B10" s="35">
        <v>0.9</v>
      </c>
      <c r="C10" s="4">
        <f t="shared" si="0"/>
        <v>40.5</v>
      </c>
      <c r="D10" s="4">
        <f t="shared" si="0"/>
        <v>46.44</v>
      </c>
      <c r="E10" s="4"/>
      <c r="F10" s="17" t="s">
        <v>9</v>
      </c>
    </row>
    <row r="11" spans="1:6" ht="12.75">
      <c r="A11" s="11" t="s">
        <v>100</v>
      </c>
      <c r="B11" s="35"/>
      <c r="C11" s="4">
        <f>(C10)</f>
        <v>40.5</v>
      </c>
      <c r="D11" s="4">
        <f>(D10)</f>
        <v>46.44</v>
      </c>
      <c r="E11" s="4"/>
      <c r="F11" s="18" t="s">
        <v>95</v>
      </c>
    </row>
    <row r="12" spans="1:5" ht="12.75">
      <c r="A12" s="11" t="s">
        <v>39</v>
      </c>
      <c r="C12" s="4">
        <f>(C10*2)</f>
        <v>81</v>
      </c>
      <c r="D12" s="4">
        <f>(D10*2)</f>
        <v>92.88</v>
      </c>
      <c r="E12" s="4"/>
    </row>
    <row r="13" spans="1:6" ht="12.75">
      <c r="A13" s="11" t="s">
        <v>38</v>
      </c>
      <c r="C13" s="4">
        <f>(C10*3)</f>
        <v>121.5</v>
      </c>
      <c r="D13" s="4">
        <f>(D10*3)</f>
        <v>139.32</v>
      </c>
      <c r="E13" s="4"/>
      <c r="F13" s="12"/>
    </row>
    <row r="14" spans="1:5" ht="12.75">
      <c r="A14" s="11" t="s">
        <v>37</v>
      </c>
      <c r="C14" s="4">
        <f>(C10*4)</f>
        <v>162</v>
      </c>
      <c r="D14" s="4">
        <f>(D10*4)</f>
        <v>185.76</v>
      </c>
      <c r="E14" s="4"/>
    </row>
  </sheetData>
  <mergeCells count="1">
    <mergeCell ref="C4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="80" zoomScaleNormal="80" workbookViewId="0" topLeftCell="A11">
      <selection activeCell="G42" sqref="G42:G43"/>
    </sheetView>
  </sheetViews>
  <sheetFormatPr defaultColWidth="9.140625" defaultRowHeight="12.75"/>
  <cols>
    <col min="1" max="1" width="29.421875" style="0" customWidth="1"/>
    <col min="2" max="2" width="8.28125" style="0" customWidth="1"/>
    <col min="3" max="3" width="8.7109375" style="0" customWidth="1"/>
    <col min="4" max="4" width="9.421875" style="0" customWidth="1"/>
    <col min="5" max="5" width="7.8515625" style="0" customWidth="1"/>
    <col min="6" max="6" width="31.8515625" style="0" customWidth="1"/>
    <col min="7" max="7" width="7.00390625" style="0" customWidth="1"/>
    <col min="8" max="16384" width="11.28125" style="0" customWidth="1"/>
  </cols>
  <sheetData>
    <row r="1" spans="1:7" ht="20.25">
      <c r="A1" s="123" t="s">
        <v>105</v>
      </c>
      <c r="B1" s="124"/>
      <c r="C1" s="124"/>
      <c r="D1" s="124"/>
      <c r="E1" s="124"/>
      <c r="F1" s="124"/>
      <c r="G1" s="66"/>
    </row>
    <row r="2" spans="1:7" ht="33.75" customHeight="1">
      <c r="A2" s="79" t="s">
        <v>104</v>
      </c>
      <c r="B2" s="122"/>
      <c r="C2" s="122"/>
      <c r="D2" s="122"/>
      <c r="E2" s="122"/>
      <c r="F2" s="122"/>
      <c r="G2" s="67"/>
    </row>
    <row r="3" ht="20.25" customHeight="1"/>
    <row r="4" spans="1:3" ht="20.25" customHeight="1">
      <c r="A4" s="30" t="s">
        <v>108</v>
      </c>
      <c r="B4" s="40">
        <v>12.7</v>
      </c>
      <c r="C4" s="28" t="s">
        <v>107</v>
      </c>
    </row>
    <row r="5" spans="1:6" ht="28.5" customHeight="1">
      <c r="A5" s="39" t="s">
        <v>109</v>
      </c>
      <c r="B5" s="38">
        <v>1.5</v>
      </c>
      <c r="C5" s="7" t="s">
        <v>4</v>
      </c>
      <c r="D5" s="121" t="s">
        <v>110</v>
      </c>
      <c r="E5" s="121"/>
      <c r="F5" s="121"/>
    </row>
    <row r="6" spans="3:6" ht="15" customHeight="1">
      <c r="C6" s="5"/>
      <c r="D6" s="7"/>
      <c r="E6" s="5"/>
      <c r="F6" s="5"/>
    </row>
    <row r="7" spans="1:6" ht="41.25" customHeight="1">
      <c r="A7" s="120" t="s">
        <v>112</v>
      </c>
      <c r="B7" s="121"/>
      <c r="C7" s="121"/>
      <c r="D7" s="121"/>
      <c r="E7" s="121"/>
      <c r="F7" s="121"/>
    </row>
    <row r="8" spans="4:5" ht="12.75">
      <c r="D8" s="125" t="s">
        <v>53</v>
      </c>
      <c r="E8" s="125"/>
    </row>
    <row r="9" spans="1:4" ht="15.75">
      <c r="A9" s="86" t="s">
        <v>155</v>
      </c>
      <c r="B9" s="31" t="s">
        <v>50</v>
      </c>
      <c r="C9" s="30" t="s">
        <v>49</v>
      </c>
      <c r="D9" s="50" t="s">
        <v>123</v>
      </c>
    </row>
    <row r="10" spans="1:6" ht="12.75">
      <c r="A10" s="44" t="s">
        <v>46</v>
      </c>
      <c r="B10" s="45" t="s">
        <v>0</v>
      </c>
      <c r="C10" s="46" t="s">
        <v>106</v>
      </c>
      <c r="D10" s="47">
        <f>$B$4</f>
        <v>12.7</v>
      </c>
      <c r="E10" s="48" t="s">
        <v>35</v>
      </c>
      <c r="F10" s="44" t="s">
        <v>54</v>
      </c>
    </row>
    <row r="11" spans="1:6" ht="12.75">
      <c r="A11" s="41" t="s">
        <v>114</v>
      </c>
      <c r="B11" s="27"/>
      <c r="C11" s="30"/>
      <c r="D11" s="29"/>
      <c r="E11" s="28"/>
      <c r="F11" s="19"/>
    </row>
    <row r="12" spans="1:6" ht="12.75">
      <c r="A12" s="6" t="s">
        <v>80</v>
      </c>
      <c r="B12" s="9">
        <v>0.65</v>
      </c>
      <c r="C12" s="2">
        <v>1</v>
      </c>
      <c r="D12" s="23">
        <f>B12*C12/$B$4</f>
        <v>0.05118110236220473</v>
      </c>
      <c r="E12" s="9">
        <f>D12*24</f>
        <v>1.2283464566929134</v>
      </c>
      <c r="F12" s="57" t="s">
        <v>81</v>
      </c>
    </row>
    <row r="13" spans="1:6" ht="12.75">
      <c r="A13" s="6" t="s">
        <v>82</v>
      </c>
      <c r="B13" s="9">
        <v>0.25</v>
      </c>
      <c r="C13" s="2">
        <v>1</v>
      </c>
      <c r="D13" s="23">
        <f>B13*C13/$B$4</f>
        <v>0.01968503937007874</v>
      </c>
      <c r="E13" s="9">
        <f>D13*24</f>
        <v>0.47244094488188976</v>
      </c>
      <c r="F13" s="58"/>
    </row>
    <row r="14" spans="1:6" ht="12.75">
      <c r="A14" s="22" t="s">
        <v>74</v>
      </c>
      <c r="B14" s="26">
        <v>3.28</v>
      </c>
      <c r="C14" s="2">
        <v>1</v>
      </c>
      <c r="D14" s="23">
        <f>B14*C14/$B$4</f>
        <v>0.25826771653543307</v>
      </c>
      <c r="E14" s="9">
        <f>D14*24</f>
        <v>6.198425196850394</v>
      </c>
      <c r="F14" s="59" t="s">
        <v>75</v>
      </c>
    </row>
    <row r="15" spans="1:6" ht="12.75">
      <c r="A15" s="41" t="s">
        <v>56</v>
      </c>
      <c r="B15" s="9"/>
      <c r="C15" s="2"/>
      <c r="D15" s="2"/>
      <c r="E15" s="2"/>
      <c r="F15" s="58"/>
    </row>
    <row r="16" spans="1:6" ht="12.75">
      <c r="A16" s="22" t="s">
        <v>41</v>
      </c>
      <c r="B16" s="26">
        <v>3</v>
      </c>
      <c r="C16" s="22">
        <v>1</v>
      </c>
      <c r="D16" s="23">
        <f aca="true" t="shared" si="0" ref="D16:D35">B16*C16/$B$4</f>
        <v>0.2362204724409449</v>
      </c>
      <c r="E16" s="9">
        <f aca="true" t="shared" si="1" ref="E16:E37">D16*24</f>
        <v>5.669291338582678</v>
      </c>
      <c r="F16" s="60" t="s">
        <v>45</v>
      </c>
    </row>
    <row r="17" spans="1:6" ht="12.75">
      <c r="A17" s="22" t="s">
        <v>44</v>
      </c>
      <c r="B17" s="26">
        <v>1.3</v>
      </c>
      <c r="C17" s="22">
        <v>0</v>
      </c>
      <c r="D17" s="23">
        <f>B17*C17/$B$4</f>
        <v>0</v>
      </c>
      <c r="E17" s="9">
        <f>D17*24</f>
        <v>0</v>
      </c>
      <c r="F17" s="60" t="s">
        <v>45</v>
      </c>
    </row>
    <row r="18" spans="1:6" ht="12.75">
      <c r="A18" s="92" t="s">
        <v>41</v>
      </c>
      <c r="B18" s="92">
        <v>2.6</v>
      </c>
      <c r="C18" s="92">
        <v>0</v>
      </c>
      <c r="D18" s="89">
        <f>B18*C18/$B$4</f>
        <v>0</v>
      </c>
      <c r="E18" s="88">
        <f>D18*24</f>
        <v>0</v>
      </c>
      <c r="F18" s="60"/>
    </row>
    <row r="19" spans="1:6" ht="12.75">
      <c r="A19" s="92" t="s">
        <v>42</v>
      </c>
      <c r="B19" s="92">
        <v>1.8</v>
      </c>
      <c r="C19" s="92">
        <v>4</v>
      </c>
      <c r="D19" s="89">
        <f>B19*C19/$B$4</f>
        <v>0.5669291338582677</v>
      </c>
      <c r="E19" s="88">
        <f>D19*24</f>
        <v>13.606299212598426</v>
      </c>
      <c r="F19" s="60"/>
    </row>
    <row r="20" spans="1:6" ht="12.75">
      <c r="A20" s="92" t="s">
        <v>43</v>
      </c>
      <c r="B20" s="92">
        <v>1.4</v>
      </c>
      <c r="C20" s="92">
        <v>0</v>
      </c>
      <c r="D20" s="89">
        <f>B20*C20/$B$4</f>
        <v>0</v>
      </c>
      <c r="E20" s="88">
        <f>D20*24</f>
        <v>0</v>
      </c>
      <c r="F20" s="60"/>
    </row>
    <row r="21" spans="1:6" ht="12.75">
      <c r="A21" s="92" t="s">
        <v>44</v>
      </c>
      <c r="B21" s="92">
        <v>1</v>
      </c>
      <c r="C21" s="92">
        <v>0</v>
      </c>
      <c r="D21" s="89">
        <f>B21*C21/$B$4</f>
        <v>0</v>
      </c>
      <c r="E21" s="88">
        <f>D21*24</f>
        <v>0</v>
      </c>
      <c r="F21" s="60"/>
    </row>
    <row r="22" spans="1:6" ht="12.75">
      <c r="A22" s="22"/>
      <c r="B22" s="26"/>
      <c r="C22" s="22"/>
      <c r="D22" s="23"/>
      <c r="E22" s="9"/>
      <c r="F22" s="60"/>
    </row>
    <row r="24" spans="1:6" ht="12.75">
      <c r="A24" s="2" t="s">
        <v>3</v>
      </c>
      <c r="B24" s="9">
        <v>0.4</v>
      </c>
      <c r="C24" s="2">
        <v>1</v>
      </c>
      <c r="D24" s="23">
        <f t="shared" si="0"/>
        <v>0.03149606299212599</v>
      </c>
      <c r="E24" s="9">
        <f t="shared" si="1"/>
        <v>0.7559055118110238</v>
      </c>
      <c r="F24" s="57" t="s">
        <v>63</v>
      </c>
    </row>
    <row r="25" spans="1:6" ht="12.75">
      <c r="A25" s="22" t="s">
        <v>57</v>
      </c>
      <c r="B25" s="26">
        <v>1</v>
      </c>
      <c r="C25" s="2">
        <v>5</v>
      </c>
      <c r="D25" s="23">
        <f t="shared" si="0"/>
        <v>0.3937007874015748</v>
      </c>
      <c r="E25" s="9">
        <f t="shared" si="1"/>
        <v>9.448818897637796</v>
      </c>
      <c r="F25" s="59" t="s">
        <v>148</v>
      </c>
    </row>
    <row r="26" spans="1:6" ht="24">
      <c r="A26" s="22" t="s">
        <v>149</v>
      </c>
      <c r="B26" s="26">
        <v>1</v>
      </c>
      <c r="C26" s="2">
        <v>0</v>
      </c>
      <c r="D26" s="23">
        <f t="shared" si="0"/>
        <v>0</v>
      </c>
      <c r="E26" s="9">
        <f t="shared" si="1"/>
        <v>0</v>
      </c>
      <c r="F26" s="59" t="s">
        <v>163</v>
      </c>
    </row>
    <row r="27" spans="1:6" ht="12.75">
      <c r="A27" s="22" t="s">
        <v>61</v>
      </c>
      <c r="B27" s="26">
        <v>0.2</v>
      </c>
      <c r="C27" s="2">
        <v>1</v>
      </c>
      <c r="D27" s="23">
        <f t="shared" si="0"/>
        <v>0.015748031496062995</v>
      </c>
      <c r="E27" s="9">
        <f t="shared" si="1"/>
        <v>0.3779527559055119</v>
      </c>
      <c r="F27" s="59"/>
    </row>
    <row r="28" spans="1:6" ht="12.75">
      <c r="A28" s="22" t="s">
        <v>60</v>
      </c>
      <c r="B28" s="26">
        <v>0.3</v>
      </c>
      <c r="C28" s="2">
        <v>1</v>
      </c>
      <c r="D28" s="23">
        <f t="shared" si="0"/>
        <v>0.023622047244094488</v>
      </c>
      <c r="E28" s="9">
        <f t="shared" si="1"/>
        <v>0.5669291338582677</v>
      </c>
      <c r="F28" s="58"/>
    </row>
    <row r="29" spans="1:6" ht="12.75">
      <c r="A29" s="6" t="s">
        <v>65</v>
      </c>
      <c r="B29" s="9">
        <v>0.5</v>
      </c>
      <c r="C29" s="2">
        <v>1</v>
      </c>
      <c r="D29" s="23">
        <f>B29*C29/$B$4</f>
        <v>0.03937007874015748</v>
      </c>
      <c r="E29" s="9">
        <f>D29*24</f>
        <v>0.9448818897637795</v>
      </c>
      <c r="F29" s="57" t="s">
        <v>63</v>
      </c>
    </row>
    <row r="30" spans="1:6" ht="12.75">
      <c r="A30" s="22" t="s">
        <v>115</v>
      </c>
      <c r="B30" s="26">
        <v>0</v>
      </c>
      <c r="C30" s="2">
        <v>1</v>
      </c>
      <c r="D30" s="23">
        <f t="shared" si="0"/>
        <v>0</v>
      </c>
      <c r="E30" s="9">
        <f t="shared" si="1"/>
        <v>0</v>
      </c>
      <c r="F30" s="58"/>
    </row>
    <row r="31" spans="1:6" ht="25.5">
      <c r="A31" s="22" t="s">
        <v>120</v>
      </c>
      <c r="B31" s="26">
        <v>0</v>
      </c>
      <c r="C31" s="2">
        <v>1</v>
      </c>
      <c r="D31" s="23">
        <f t="shared" si="0"/>
        <v>0</v>
      </c>
      <c r="E31" s="9">
        <f t="shared" si="1"/>
        <v>0</v>
      </c>
      <c r="F31" s="32" t="s">
        <v>119</v>
      </c>
    </row>
    <row r="32" spans="1:6" ht="12.75">
      <c r="A32" s="6" t="s">
        <v>13</v>
      </c>
      <c r="B32" s="9">
        <v>0</v>
      </c>
      <c r="C32" s="2">
        <v>1</v>
      </c>
      <c r="D32" s="23">
        <f t="shared" si="0"/>
        <v>0</v>
      </c>
      <c r="E32" s="9">
        <f t="shared" si="1"/>
        <v>0</v>
      </c>
      <c r="F32" s="32"/>
    </row>
    <row r="33" spans="1:6" ht="12.75">
      <c r="A33" s="6" t="s">
        <v>12</v>
      </c>
      <c r="B33" s="9">
        <v>0.15</v>
      </c>
      <c r="C33" s="2">
        <v>1</v>
      </c>
      <c r="D33" s="23">
        <f t="shared" si="0"/>
        <v>0.011811023622047244</v>
      </c>
      <c r="E33" s="9">
        <f t="shared" si="1"/>
        <v>0.28346456692913385</v>
      </c>
      <c r="F33" s="32"/>
    </row>
    <row r="34" spans="1:6" ht="12.75">
      <c r="A34" s="33" t="s">
        <v>64</v>
      </c>
      <c r="B34" s="55">
        <v>0.1</v>
      </c>
      <c r="C34" s="2">
        <v>1</v>
      </c>
      <c r="D34" s="23">
        <f t="shared" si="0"/>
        <v>0.007874015748031498</v>
      </c>
      <c r="E34" s="9">
        <f t="shared" si="1"/>
        <v>0.18897637795275596</v>
      </c>
      <c r="F34" s="32" t="s">
        <v>117</v>
      </c>
    </row>
    <row r="35" spans="1:6" ht="12.75">
      <c r="A35" s="33" t="s">
        <v>116</v>
      </c>
      <c r="B35" s="55">
        <v>0.05</v>
      </c>
      <c r="C35" s="33">
        <v>0.02</v>
      </c>
      <c r="D35" s="23">
        <f t="shared" si="0"/>
        <v>7.874015748031497E-05</v>
      </c>
      <c r="E35" s="9">
        <f t="shared" si="1"/>
        <v>0.0018897637795275593</v>
      </c>
      <c r="F35" s="32" t="s">
        <v>117</v>
      </c>
    </row>
    <row r="36" spans="1:6" ht="12.75">
      <c r="A36" s="41" t="s">
        <v>66</v>
      </c>
      <c r="B36" s="9"/>
      <c r="C36" s="2"/>
      <c r="D36" s="2"/>
      <c r="E36" s="2"/>
      <c r="F36" s="58"/>
    </row>
    <row r="37" spans="1:6" ht="25.5">
      <c r="A37" s="42" t="s">
        <v>84</v>
      </c>
      <c r="B37" s="26">
        <v>12</v>
      </c>
      <c r="C37" s="2">
        <v>1</v>
      </c>
      <c r="D37" s="23">
        <f>B37*C37/$B$4</f>
        <v>0.9448818897637796</v>
      </c>
      <c r="E37" s="9">
        <f t="shared" si="1"/>
        <v>22.67716535433071</v>
      </c>
      <c r="F37" s="32" t="s">
        <v>85</v>
      </c>
    </row>
    <row r="38" spans="1:6" ht="12.75">
      <c r="A38" s="33" t="s">
        <v>121</v>
      </c>
      <c r="B38" s="22"/>
      <c r="C38" s="2"/>
      <c r="D38" s="23"/>
      <c r="E38" s="9"/>
      <c r="F38" s="32"/>
    </row>
    <row r="39" ht="12.75">
      <c r="F39" s="32"/>
    </row>
    <row r="40" spans="1:6" ht="15.75" customHeight="1">
      <c r="A40" s="49" t="s">
        <v>34</v>
      </c>
      <c r="B40" s="73">
        <f>D40*$B$4</f>
        <v>33.03099999999999</v>
      </c>
      <c r="C40" s="43"/>
      <c r="D40" s="73">
        <f>SUM(D12:D37)</f>
        <v>2.600866141732283</v>
      </c>
      <c r="E40" s="73">
        <f>SUM(E12:E37)</f>
        <v>62.420787401574806</v>
      </c>
      <c r="F40" s="103"/>
    </row>
    <row r="41" spans="1:6" ht="19.5" customHeight="1">
      <c r="A41" s="10"/>
      <c r="B41" s="2"/>
      <c r="C41" s="2"/>
      <c r="D41" s="2"/>
      <c r="E41" s="2"/>
      <c r="F41" s="61"/>
    </row>
    <row r="42" spans="1:7" ht="23.25" customHeight="1">
      <c r="A42" s="1" t="s">
        <v>5</v>
      </c>
      <c r="B42" s="2"/>
      <c r="C42" s="2"/>
      <c r="D42" s="50" t="s">
        <v>123</v>
      </c>
      <c r="E42" s="2"/>
      <c r="F42" s="61"/>
      <c r="G42" s="126" t="s">
        <v>176</v>
      </c>
    </row>
    <row r="43" spans="1:7" ht="12.75" customHeight="1">
      <c r="A43" s="68"/>
      <c r="B43" s="72" t="s">
        <v>0</v>
      </c>
      <c r="C43" s="46" t="s">
        <v>106</v>
      </c>
      <c r="D43" s="47">
        <f>$B$4</f>
        <v>12.7</v>
      </c>
      <c r="E43" s="8"/>
      <c r="F43" s="61"/>
      <c r="G43" s="127" t="s">
        <v>177</v>
      </c>
    </row>
    <row r="44" spans="1:7" ht="12.75" customHeight="1">
      <c r="A44" s="41" t="s">
        <v>130</v>
      </c>
      <c r="B44" s="3"/>
      <c r="C44" s="2"/>
      <c r="D44" s="23"/>
      <c r="E44" s="2"/>
      <c r="F44" s="62"/>
      <c r="G44" s="20"/>
    </row>
    <row r="45" spans="1:7" ht="12.75" customHeight="1">
      <c r="A45" s="6" t="s">
        <v>122</v>
      </c>
      <c r="B45" s="3">
        <v>65</v>
      </c>
      <c r="C45" s="2">
        <v>6</v>
      </c>
      <c r="D45" s="23">
        <f>B45*C45/$B$4</f>
        <v>30.708661417322837</v>
      </c>
      <c r="E45" s="2"/>
      <c r="F45" s="62"/>
      <c r="G45" s="20"/>
    </row>
    <row r="46" spans="1:7" ht="12.75" customHeight="1">
      <c r="A46" s="6" t="s">
        <v>122</v>
      </c>
      <c r="B46" s="3">
        <v>30</v>
      </c>
      <c r="C46" s="2">
        <v>3</v>
      </c>
      <c r="D46" s="23">
        <f>B46*C46/$B$4</f>
        <v>7.086614173228347</v>
      </c>
      <c r="E46" s="2"/>
      <c r="F46" s="62"/>
      <c r="G46" s="20"/>
    </row>
    <row r="47" spans="1:7" ht="12.75" customHeight="1">
      <c r="A47" s="6" t="s">
        <v>124</v>
      </c>
      <c r="B47" s="51">
        <v>0.6</v>
      </c>
      <c r="C47" s="2"/>
      <c r="D47" s="23"/>
      <c r="E47" s="2"/>
      <c r="F47" s="71" t="s">
        <v>125</v>
      </c>
      <c r="G47" s="20"/>
    </row>
    <row r="48" spans="1:7" ht="12.75" customHeight="1">
      <c r="A48" s="6" t="s">
        <v>132</v>
      </c>
      <c r="B48" s="51"/>
      <c r="C48" s="2"/>
      <c r="D48" s="23">
        <f>SUM(D45:D46)*$B47</f>
        <v>22.67716535433071</v>
      </c>
      <c r="E48" s="2"/>
      <c r="F48" s="63"/>
      <c r="G48" s="20"/>
    </row>
    <row r="49" spans="1:6" ht="12.75" customHeight="1">
      <c r="A49" s="52" t="s">
        <v>126</v>
      </c>
      <c r="B49" s="51"/>
      <c r="C49" s="2"/>
      <c r="D49" s="53" t="s">
        <v>27</v>
      </c>
      <c r="E49" s="54" t="s">
        <v>28</v>
      </c>
      <c r="F49" s="63" t="s">
        <v>138</v>
      </c>
    </row>
    <row r="50" spans="1:6" ht="12.75">
      <c r="A50" s="52" t="s">
        <v>127</v>
      </c>
      <c r="B50" s="3"/>
      <c r="C50" s="3"/>
      <c r="D50" s="52">
        <v>6.8</v>
      </c>
      <c r="E50" s="52">
        <v>6.5</v>
      </c>
      <c r="F50" s="70" t="s">
        <v>139</v>
      </c>
    </row>
    <row r="51" spans="1:6" ht="12.75">
      <c r="A51" s="52" t="s">
        <v>141</v>
      </c>
      <c r="B51" s="3"/>
      <c r="C51" s="3"/>
      <c r="D51" s="52"/>
      <c r="E51" s="52"/>
      <c r="F51" s="63" t="s">
        <v>140</v>
      </c>
    </row>
    <row r="52" spans="1:6" ht="12.75">
      <c r="A52" s="52" t="s">
        <v>136</v>
      </c>
      <c r="B52" s="3"/>
      <c r="C52" s="3"/>
      <c r="D52" s="52">
        <v>0.5</v>
      </c>
      <c r="E52" s="52">
        <v>0.45</v>
      </c>
      <c r="F52" s="63" t="s">
        <v>162</v>
      </c>
    </row>
    <row r="53" spans="1:6" ht="12.75">
      <c r="A53" s="6" t="s">
        <v>133</v>
      </c>
      <c r="B53" s="3"/>
      <c r="C53" s="3"/>
      <c r="D53" s="9">
        <f>D50*$D48*D52</f>
        <v>77.10236220472441</v>
      </c>
      <c r="E53" s="9">
        <f>E50*$D48*E52</f>
        <v>66.33070866141733</v>
      </c>
      <c r="F53" s="63" t="s">
        <v>29</v>
      </c>
    </row>
    <row r="54" spans="1:6" ht="12.75">
      <c r="A54" s="6"/>
      <c r="B54" s="3"/>
      <c r="C54" s="3"/>
      <c r="D54" s="9"/>
      <c r="E54" s="9"/>
      <c r="F54" s="63"/>
    </row>
    <row r="55" spans="1:6" ht="12.75">
      <c r="A55" s="41" t="s">
        <v>131</v>
      </c>
      <c r="B55" s="3"/>
      <c r="C55" s="3"/>
      <c r="D55" s="9"/>
      <c r="E55" s="9"/>
      <c r="F55" s="63"/>
    </row>
    <row r="56" spans="1:6" ht="12.75">
      <c r="A56" s="6" t="s">
        <v>129</v>
      </c>
      <c r="B56" s="3">
        <v>35</v>
      </c>
      <c r="C56" s="9">
        <v>1</v>
      </c>
      <c r="D56" s="23">
        <f>(B56*C56/$B$4)*24</f>
        <v>66.14173228346456</v>
      </c>
      <c r="E56" s="23">
        <f>(B56*C56/$B$4)*24</f>
        <v>66.14173228346456</v>
      </c>
      <c r="F56" s="64" t="s">
        <v>134</v>
      </c>
    </row>
    <row r="57" spans="1:6" ht="12.75">
      <c r="A57" s="69"/>
      <c r="B57" s="69"/>
      <c r="C57" s="69"/>
      <c r="D57" s="69"/>
      <c r="E57" s="69"/>
      <c r="F57" s="69"/>
    </row>
    <row r="58" spans="1:6" ht="12.75">
      <c r="A58" s="75" t="s">
        <v>135</v>
      </c>
      <c r="B58" s="76"/>
      <c r="C58" s="76"/>
      <c r="D58" s="77">
        <f>SUM(D53:D57)</f>
        <v>143.24409448818898</v>
      </c>
      <c r="E58" s="77">
        <f>SUM(E53:E57)</f>
        <v>132.4724409448819</v>
      </c>
      <c r="F58" s="78"/>
    </row>
    <row r="59" spans="1:6" ht="38.25">
      <c r="A59" s="75" t="s">
        <v>145</v>
      </c>
      <c r="B59" s="76"/>
      <c r="C59" s="76"/>
      <c r="D59" s="77">
        <f>D58-$E40</f>
        <v>80.82330708661416</v>
      </c>
      <c r="E59" s="77">
        <f>E58-$E40</f>
        <v>70.05165354330708</v>
      </c>
      <c r="F59" s="78" t="s">
        <v>146</v>
      </c>
    </row>
    <row r="60" spans="1:6" ht="25.5">
      <c r="A60" s="2"/>
      <c r="B60" s="3"/>
      <c r="C60" s="3"/>
      <c r="D60" s="2"/>
      <c r="E60" s="2"/>
      <c r="F60" s="64" t="s">
        <v>147</v>
      </c>
    </row>
    <row r="61" spans="1:6" ht="12.75">
      <c r="A61" s="2"/>
      <c r="B61" s="3"/>
      <c r="C61" s="3"/>
      <c r="D61" s="2"/>
      <c r="E61" s="2"/>
      <c r="F61" s="64"/>
    </row>
    <row r="62" spans="1:6" ht="12.75">
      <c r="A62" s="2"/>
      <c r="B62" s="2"/>
      <c r="C62" s="2"/>
      <c r="D62" s="2"/>
      <c r="E62" s="2"/>
      <c r="F62" s="58"/>
    </row>
    <row r="63" spans="2:6" ht="12.75">
      <c r="B63" s="30" t="s">
        <v>49</v>
      </c>
      <c r="E63" s="3"/>
      <c r="F63" s="63"/>
    </row>
    <row r="64" spans="1:6" ht="26.25">
      <c r="A64" s="87" t="s">
        <v>36</v>
      </c>
      <c r="B64" s="37" t="s">
        <v>102</v>
      </c>
      <c r="C64" s="8" t="s">
        <v>21</v>
      </c>
      <c r="E64" s="3"/>
      <c r="F64" s="63" t="s">
        <v>142</v>
      </c>
    </row>
    <row r="65" spans="1:5" ht="12.75">
      <c r="A65" s="11" t="s">
        <v>22</v>
      </c>
      <c r="C65" s="8" t="s">
        <v>23</v>
      </c>
      <c r="E65" s="2"/>
    </row>
    <row r="66" spans="1:6" ht="12.75">
      <c r="A66" s="11" t="s">
        <v>20</v>
      </c>
      <c r="C66" s="2">
        <v>86</v>
      </c>
      <c r="E66" s="4"/>
      <c r="F66" s="57" t="s">
        <v>25</v>
      </c>
    </row>
    <row r="67" spans="1:6" ht="12.75">
      <c r="A67" s="11" t="s">
        <v>97</v>
      </c>
      <c r="B67" s="35">
        <v>0.8</v>
      </c>
      <c r="C67" s="4">
        <f>(C66*$B67)</f>
        <v>68.8</v>
      </c>
      <c r="E67" s="4"/>
      <c r="F67" s="62" t="s">
        <v>6</v>
      </c>
    </row>
    <row r="68" spans="1:6" ht="12.75">
      <c r="A68" s="11" t="s">
        <v>98</v>
      </c>
      <c r="B68" s="35">
        <v>0.75</v>
      </c>
      <c r="C68" s="4">
        <f>(C67*$B68)</f>
        <v>51.599999999999994</v>
      </c>
      <c r="E68" s="4"/>
      <c r="F68" s="62" t="s">
        <v>7</v>
      </c>
    </row>
    <row r="69" spans="1:6" ht="12.75">
      <c r="A69" s="11" t="s">
        <v>99</v>
      </c>
      <c r="B69" s="35">
        <v>0.9</v>
      </c>
      <c r="C69" s="4">
        <f>(C68*$B69)</f>
        <v>46.44</v>
      </c>
      <c r="E69" s="4"/>
      <c r="F69" s="62" t="s">
        <v>9</v>
      </c>
    </row>
    <row r="70" spans="1:6" ht="12.75">
      <c r="A70" s="11" t="s">
        <v>100</v>
      </c>
      <c r="B70" s="35"/>
      <c r="C70" s="4">
        <f>(C69)</f>
        <v>46.44</v>
      </c>
      <c r="E70" s="4"/>
      <c r="F70" s="63" t="s">
        <v>95</v>
      </c>
    </row>
    <row r="71" spans="1:6" ht="12.75">
      <c r="A71" s="11" t="s">
        <v>39</v>
      </c>
      <c r="C71" s="4">
        <f>(C69*2)</f>
        <v>92.88</v>
      </c>
      <c r="E71" s="4"/>
      <c r="F71" s="62"/>
    </row>
    <row r="72" spans="1:6" ht="12.75">
      <c r="A72" s="11" t="s">
        <v>38</v>
      </c>
      <c r="C72" s="4">
        <f>(C69*3)</f>
        <v>139.32</v>
      </c>
      <c r="E72" s="4"/>
      <c r="F72" s="61"/>
    </row>
    <row r="73" spans="1:6" ht="12.75">
      <c r="A73" s="11" t="s">
        <v>37</v>
      </c>
      <c r="C73" s="4">
        <f>(C69*4)</f>
        <v>185.76</v>
      </c>
      <c r="E73" s="4"/>
      <c r="F73" s="61"/>
    </row>
    <row r="74" spans="4:6" ht="12.75">
      <c r="D74" s="2"/>
      <c r="E74" s="2"/>
      <c r="F74" s="61"/>
    </row>
    <row r="75" spans="1:6" ht="15.75">
      <c r="A75" s="1" t="s">
        <v>8</v>
      </c>
      <c r="C75" s="2"/>
      <c r="D75" s="2"/>
      <c r="E75" s="2"/>
      <c r="F75" s="61"/>
    </row>
    <row r="76" spans="1:6" ht="12.75">
      <c r="A76" s="13" t="s">
        <v>33</v>
      </c>
      <c r="C76" s="36" t="s">
        <v>10</v>
      </c>
      <c r="D76" s="2"/>
      <c r="E76" s="2"/>
      <c r="F76" s="61"/>
    </row>
    <row r="77" spans="1:6" ht="12.75">
      <c r="A77" s="11" t="s">
        <v>103</v>
      </c>
      <c r="C77" s="74">
        <f>C70/$E$40</f>
        <v>0.7439829251309376</v>
      </c>
      <c r="D77" s="2"/>
      <c r="E77" s="2"/>
      <c r="F77" s="61"/>
    </row>
    <row r="78" spans="1:6" ht="12.75">
      <c r="A78" s="11" t="s">
        <v>40</v>
      </c>
      <c r="C78" s="74">
        <f>C71/$E$40</f>
        <v>1.4879658502618751</v>
      </c>
      <c r="D78" s="2"/>
      <c r="E78" s="2"/>
      <c r="F78" s="61"/>
    </row>
    <row r="79" spans="1:6" ht="12.75">
      <c r="A79" s="11" t="s">
        <v>32</v>
      </c>
      <c r="C79" s="74">
        <f>C72/$E$40</f>
        <v>2.2319487753928127</v>
      </c>
      <c r="D79" s="3"/>
      <c r="E79" s="3"/>
      <c r="F79" s="61"/>
    </row>
    <row r="80" spans="1:6" ht="12.75">
      <c r="A80" s="11" t="s">
        <v>31</v>
      </c>
      <c r="C80" s="74">
        <f>C73/$E$40</f>
        <v>2.9759317005237502</v>
      </c>
      <c r="D80" s="3"/>
      <c r="E80" s="3"/>
      <c r="F80" s="61"/>
    </row>
    <row r="81" ht="12.75">
      <c r="F81" s="32"/>
    </row>
    <row r="82" spans="1:6" ht="15.75">
      <c r="A82" s="85" t="s">
        <v>150</v>
      </c>
      <c r="B82" s="3"/>
      <c r="C82" s="3"/>
      <c r="D82" s="3"/>
      <c r="E82" s="3"/>
      <c r="F82" s="61"/>
    </row>
    <row r="83" spans="1:6" ht="12.75">
      <c r="A83" s="11" t="s">
        <v>154</v>
      </c>
      <c r="B83" s="3"/>
      <c r="C83" s="3"/>
      <c r="D83" s="3">
        <f>$C70/D59</f>
        <v>0.574586733381655</v>
      </c>
      <c r="E83" s="3">
        <f>$C70/E59</f>
        <v>0.6629393833122016</v>
      </c>
      <c r="F83" s="65" t="s">
        <v>10</v>
      </c>
    </row>
    <row r="84" spans="1:6" ht="12.75">
      <c r="A84" s="11" t="s">
        <v>151</v>
      </c>
      <c r="B84" s="3"/>
      <c r="C84" s="3"/>
      <c r="D84" s="3">
        <f>$C71/D59</f>
        <v>1.14917346676331</v>
      </c>
      <c r="E84" s="3">
        <f>$C71/E59</f>
        <v>1.3258787666244032</v>
      </c>
      <c r="F84" s="65" t="s">
        <v>10</v>
      </c>
    </row>
    <row r="85" spans="1:6" ht="12.75">
      <c r="A85" s="11" t="s">
        <v>152</v>
      </c>
      <c r="B85" s="3"/>
      <c r="C85" s="3"/>
      <c r="D85" s="3">
        <f>$C72/D59</f>
        <v>1.723760200144965</v>
      </c>
      <c r="E85" s="3">
        <f>$C72/E59</f>
        <v>1.9888181499366047</v>
      </c>
      <c r="F85" s="65" t="s">
        <v>10</v>
      </c>
    </row>
    <row r="86" spans="1:6" ht="12.75">
      <c r="A86" s="11" t="s">
        <v>153</v>
      </c>
      <c r="B86" s="3"/>
      <c r="C86" s="3"/>
      <c r="D86" s="3">
        <f>$C73/D59</f>
        <v>2.29834693352662</v>
      </c>
      <c r="E86" s="3">
        <f>$C73/E59</f>
        <v>2.6517575332488064</v>
      </c>
      <c r="F86" s="65" t="s">
        <v>10</v>
      </c>
    </row>
    <row r="87" ht="12.75">
      <c r="F87" s="32"/>
    </row>
  </sheetData>
  <mergeCells count="5">
    <mergeCell ref="A7:F7"/>
    <mergeCell ref="B2:F2"/>
    <mergeCell ref="A1:F1"/>
    <mergeCell ref="D8:E8"/>
    <mergeCell ref="D5:F5"/>
  </mergeCells>
  <hyperlinks>
    <hyperlink ref="G43" r:id="rId1" display="http://www.nrel.gov/gis/solar.html"/>
  </hyperlinks>
  <printOptions/>
  <pageMargins left="0.62" right="0.41" top="0.83" bottom="0.74" header="0.5" footer="0.5"/>
  <pageSetup horizontalDpi="600" verticalDpi="600" orientation="portrait" scale="92" r:id="rId2"/>
  <headerFooter alignWithMargins="0">
    <oddHeader>&amp;C&amp;"Arial,Bold"&amp;14ISFF Power Budget Estimate</oddHeader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zoomScale="75" zoomScaleNormal="75" workbookViewId="0" topLeftCell="A1">
      <pane ySplit="4" topLeftCell="BM35" activePane="bottomLeft" state="frozen"/>
      <selection pane="topLeft" activeCell="A1" sqref="A1"/>
      <selection pane="bottomLeft" activeCell="A49" sqref="A49"/>
    </sheetView>
  </sheetViews>
  <sheetFormatPr defaultColWidth="9.140625" defaultRowHeight="12.75"/>
  <cols>
    <col min="1" max="1" width="29.00390625" style="0" customWidth="1"/>
    <col min="2" max="5" width="10.140625" style="0" customWidth="1"/>
    <col min="6" max="6" width="37.28125" style="0" customWidth="1"/>
  </cols>
  <sheetData>
    <row r="1" spans="1:2" ht="12.75">
      <c r="A1" s="30" t="s">
        <v>101</v>
      </c>
      <c r="B1" s="25">
        <v>12.5</v>
      </c>
    </row>
    <row r="2" spans="4:5" ht="12.75">
      <c r="D2" s="125" t="s">
        <v>53</v>
      </c>
      <c r="E2" s="125"/>
    </row>
    <row r="3" spans="2:4" ht="12.75">
      <c r="B3" s="31" t="s">
        <v>50</v>
      </c>
      <c r="C3" s="30" t="s">
        <v>49</v>
      </c>
      <c r="D3" s="28" t="s">
        <v>48</v>
      </c>
    </row>
    <row r="4" spans="1:6" ht="12.75">
      <c r="A4" s="14" t="s">
        <v>46</v>
      </c>
      <c r="B4" s="27" t="s">
        <v>111</v>
      </c>
      <c r="C4" s="30" t="s">
        <v>156</v>
      </c>
      <c r="D4" s="29">
        <f>$B$1</f>
        <v>12.5</v>
      </c>
      <c r="E4" s="28" t="s">
        <v>35</v>
      </c>
      <c r="F4" s="14" t="s">
        <v>54</v>
      </c>
    </row>
    <row r="5" spans="1:6" ht="12.75">
      <c r="A5" s="20" t="s">
        <v>1</v>
      </c>
      <c r="B5" s="98">
        <v>6.5</v>
      </c>
      <c r="C5" s="20">
        <v>1</v>
      </c>
      <c r="D5" s="89">
        <f>B5*C5/$B$1</f>
        <v>0.52</v>
      </c>
      <c r="E5" s="88">
        <f>D5*24</f>
        <v>12.48</v>
      </c>
      <c r="F5" s="91" t="s">
        <v>2</v>
      </c>
    </row>
    <row r="6" spans="1:6" ht="12.75">
      <c r="A6" s="21" t="s">
        <v>113</v>
      </c>
      <c r="B6" s="98">
        <v>0.75</v>
      </c>
      <c r="C6" s="20">
        <v>1</v>
      </c>
      <c r="D6" s="89">
        <f>B6*C6/$B$1</f>
        <v>0.06</v>
      </c>
      <c r="E6" s="88">
        <f>D6*24</f>
        <v>1.44</v>
      </c>
      <c r="F6" s="90" t="s">
        <v>14</v>
      </c>
    </row>
    <row r="7" spans="1:6" ht="12.75">
      <c r="A7" s="56"/>
      <c r="B7" s="56"/>
      <c r="C7" s="56"/>
      <c r="D7" s="56"/>
      <c r="E7" s="56"/>
      <c r="F7" s="56"/>
    </row>
    <row r="8" spans="1:6" ht="12.75">
      <c r="A8" s="21" t="s">
        <v>47</v>
      </c>
      <c r="B8" s="98">
        <v>1</v>
      </c>
      <c r="C8" s="20">
        <v>1</v>
      </c>
      <c r="D8" s="89">
        <f aca="true" t="shared" si="0" ref="D8:D14">B8*C8/$B$1</f>
        <v>0.08</v>
      </c>
      <c r="E8" s="88">
        <f aca="true" t="shared" si="1" ref="E8:E14">D8*24</f>
        <v>1.92</v>
      </c>
      <c r="F8" s="90" t="s">
        <v>55</v>
      </c>
    </row>
    <row r="9" spans="1:6" ht="12.75">
      <c r="A9" s="21" t="s">
        <v>80</v>
      </c>
      <c r="B9" s="98">
        <v>0.65</v>
      </c>
      <c r="C9" s="20">
        <v>1</v>
      </c>
      <c r="D9" s="89">
        <f t="shared" si="0"/>
        <v>0.052000000000000005</v>
      </c>
      <c r="E9" s="88">
        <f t="shared" si="1"/>
        <v>1.2480000000000002</v>
      </c>
      <c r="F9" s="90" t="s">
        <v>81</v>
      </c>
    </row>
    <row r="10" spans="1:6" ht="12.75">
      <c r="A10" s="21" t="s">
        <v>82</v>
      </c>
      <c r="B10" s="98">
        <v>0.25</v>
      </c>
      <c r="C10" s="20">
        <v>1</v>
      </c>
      <c r="D10" s="89">
        <f t="shared" si="0"/>
        <v>0.02</v>
      </c>
      <c r="E10" s="88">
        <f t="shared" si="1"/>
        <v>0.48</v>
      </c>
      <c r="F10" s="91"/>
    </row>
    <row r="11" spans="1:6" ht="12.75">
      <c r="A11" s="21" t="s">
        <v>65</v>
      </c>
      <c r="B11" s="98">
        <v>0.5</v>
      </c>
      <c r="C11" s="20">
        <v>1</v>
      </c>
      <c r="D11" s="89">
        <f t="shared" si="0"/>
        <v>0.04</v>
      </c>
      <c r="E11" s="88">
        <f t="shared" si="1"/>
        <v>0.96</v>
      </c>
      <c r="F11" s="90" t="s">
        <v>63</v>
      </c>
    </row>
    <row r="12" spans="1:9" ht="12.75">
      <c r="A12" s="92" t="s">
        <v>74</v>
      </c>
      <c r="B12" s="92">
        <v>3.28</v>
      </c>
      <c r="C12" s="20">
        <v>1</v>
      </c>
      <c r="D12" s="89">
        <f t="shared" si="0"/>
        <v>0.26239999999999997</v>
      </c>
      <c r="E12" s="88">
        <f t="shared" si="1"/>
        <v>6.297599999999999</v>
      </c>
      <c r="F12" s="92" t="s">
        <v>75</v>
      </c>
      <c r="G12" s="22"/>
      <c r="H12" s="22"/>
      <c r="I12" s="22"/>
    </row>
    <row r="13" spans="1:9" ht="12.75">
      <c r="A13" s="92" t="s">
        <v>74</v>
      </c>
      <c r="B13" s="92">
        <v>2.76</v>
      </c>
      <c r="C13" s="20">
        <v>1</v>
      </c>
      <c r="D13" s="89">
        <f t="shared" si="0"/>
        <v>0.2208</v>
      </c>
      <c r="E13" s="88">
        <f t="shared" si="1"/>
        <v>5.2992</v>
      </c>
      <c r="F13" s="92" t="s">
        <v>76</v>
      </c>
      <c r="G13" s="22"/>
      <c r="H13" s="22"/>
      <c r="I13" s="22"/>
    </row>
    <row r="14" spans="1:9" ht="12.75">
      <c r="A14" s="92" t="s">
        <v>74</v>
      </c>
      <c r="B14" s="92">
        <v>2.5</v>
      </c>
      <c r="C14" s="20">
        <v>1</v>
      </c>
      <c r="D14" s="89">
        <f t="shared" si="0"/>
        <v>0.2</v>
      </c>
      <c r="E14" s="88">
        <f t="shared" si="1"/>
        <v>4.800000000000001</v>
      </c>
      <c r="F14" s="92" t="s">
        <v>77</v>
      </c>
      <c r="G14" s="22"/>
      <c r="H14" s="22"/>
      <c r="I14" s="22"/>
    </row>
    <row r="15" spans="1:9" ht="12.75">
      <c r="A15" s="95" t="s">
        <v>121</v>
      </c>
      <c r="B15" s="92"/>
      <c r="C15" s="92"/>
      <c r="D15" s="97"/>
      <c r="E15" s="93"/>
      <c r="F15" s="92"/>
      <c r="G15" s="22"/>
      <c r="H15" s="22"/>
      <c r="I15" s="22"/>
    </row>
    <row r="16" spans="1:9" ht="12.75">
      <c r="A16" s="92"/>
      <c r="B16" s="92"/>
      <c r="C16" s="92"/>
      <c r="D16" s="97"/>
      <c r="E16" s="93"/>
      <c r="F16" s="92"/>
      <c r="G16" s="22"/>
      <c r="H16" s="22"/>
      <c r="I16" s="22"/>
    </row>
    <row r="17" spans="1:9" ht="12.75">
      <c r="A17" s="99" t="s">
        <v>56</v>
      </c>
      <c r="B17" s="92"/>
      <c r="C17" s="92"/>
      <c r="D17" s="97"/>
      <c r="E17" s="93"/>
      <c r="F17" s="92"/>
      <c r="G17" s="22"/>
      <c r="H17" s="22"/>
      <c r="I17" s="22"/>
    </row>
    <row r="18" spans="1:9" ht="12.75">
      <c r="A18" s="92" t="s">
        <v>41</v>
      </c>
      <c r="B18" s="92">
        <v>3</v>
      </c>
      <c r="C18" s="92">
        <v>1</v>
      </c>
      <c r="D18" s="89">
        <f aca="true" t="shared" si="2" ref="D18:D28">B18*C18/$B$1</f>
        <v>0.24</v>
      </c>
      <c r="E18" s="88">
        <f aca="true" t="shared" si="3" ref="E18:E23">D18*24</f>
        <v>5.76</v>
      </c>
      <c r="F18" s="94" t="s">
        <v>45</v>
      </c>
      <c r="G18" s="22"/>
      <c r="H18" s="22"/>
      <c r="I18" s="22"/>
    </row>
    <row r="19" spans="1:9" ht="12.75">
      <c r="A19" s="92" t="s">
        <v>42</v>
      </c>
      <c r="B19" s="92">
        <v>2.2</v>
      </c>
      <c r="C19" s="92">
        <v>1</v>
      </c>
      <c r="D19" s="89">
        <f t="shared" si="2"/>
        <v>0.17600000000000002</v>
      </c>
      <c r="E19" s="88">
        <f t="shared" si="3"/>
        <v>4.224</v>
      </c>
      <c r="F19" s="94" t="s">
        <v>45</v>
      </c>
      <c r="G19" s="22"/>
      <c r="H19" s="22"/>
      <c r="I19" s="22"/>
    </row>
    <row r="20" spans="1:9" ht="12.75">
      <c r="A20" s="92" t="s">
        <v>43</v>
      </c>
      <c r="B20" s="92">
        <v>1.7</v>
      </c>
      <c r="C20" s="92">
        <v>1</v>
      </c>
      <c r="D20" s="89">
        <f t="shared" si="2"/>
        <v>0.136</v>
      </c>
      <c r="E20" s="88">
        <f t="shared" si="3"/>
        <v>3.2640000000000002</v>
      </c>
      <c r="F20" s="94" t="s">
        <v>45</v>
      </c>
      <c r="G20" s="22"/>
      <c r="H20" s="22"/>
      <c r="I20" s="22"/>
    </row>
    <row r="21" spans="1:9" ht="12.75">
      <c r="A21" s="92" t="s">
        <v>44</v>
      </c>
      <c r="B21" s="92">
        <v>1.3</v>
      </c>
      <c r="C21" s="92">
        <v>1</v>
      </c>
      <c r="D21" s="89">
        <f t="shared" si="2"/>
        <v>0.10400000000000001</v>
      </c>
      <c r="E21" s="88">
        <f t="shared" si="3"/>
        <v>2.4960000000000004</v>
      </c>
      <c r="F21" s="94" t="s">
        <v>45</v>
      </c>
      <c r="G21" s="22"/>
      <c r="H21" s="22"/>
      <c r="I21" s="22"/>
    </row>
    <row r="22" spans="1:9" ht="12.75">
      <c r="A22" s="92" t="s">
        <v>41</v>
      </c>
      <c r="B22" s="92">
        <v>2.6</v>
      </c>
      <c r="C22" s="92">
        <v>1</v>
      </c>
      <c r="D22" s="89">
        <f t="shared" si="2"/>
        <v>0.20800000000000002</v>
      </c>
      <c r="E22" s="88">
        <f t="shared" si="3"/>
        <v>4.992000000000001</v>
      </c>
      <c r="F22" s="94"/>
      <c r="G22" s="22"/>
      <c r="H22" s="22"/>
      <c r="I22" s="22"/>
    </row>
    <row r="23" spans="1:9" ht="12.75">
      <c r="A23" s="92" t="s">
        <v>42</v>
      </c>
      <c r="B23" s="92">
        <v>1.8</v>
      </c>
      <c r="C23" s="92">
        <v>1</v>
      </c>
      <c r="D23" s="89">
        <f t="shared" si="2"/>
        <v>0.14400000000000002</v>
      </c>
      <c r="E23" s="88">
        <f t="shared" si="3"/>
        <v>3.4560000000000004</v>
      </c>
      <c r="F23" s="94"/>
      <c r="G23" s="22"/>
      <c r="H23" s="22"/>
      <c r="I23" s="22"/>
    </row>
    <row r="24" spans="1:9" ht="12.75">
      <c r="A24" s="92" t="s">
        <v>43</v>
      </c>
      <c r="B24" s="92">
        <v>1.4</v>
      </c>
      <c r="C24" s="92">
        <v>1</v>
      </c>
      <c r="D24" s="89">
        <f t="shared" si="2"/>
        <v>0.11199999999999999</v>
      </c>
      <c r="E24" s="88"/>
      <c r="F24" s="94"/>
      <c r="G24" s="22"/>
      <c r="H24" s="22"/>
      <c r="I24" s="22"/>
    </row>
    <row r="25" spans="1:9" ht="12.75">
      <c r="A25" s="92" t="s">
        <v>44</v>
      </c>
      <c r="B25" s="92">
        <v>1</v>
      </c>
      <c r="C25" s="92">
        <v>1</v>
      </c>
      <c r="D25" s="89">
        <f t="shared" si="2"/>
        <v>0.08</v>
      </c>
      <c r="E25" s="88"/>
      <c r="F25" s="94"/>
      <c r="G25" s="22"/>
      <c r="H25" s="22"/>
      <c r="I25" s="22"/>
    </row>
    <row r="26" spans="1:9" ht="24">
      <c r="A26" s="92" t="s">
        <v>170</v>
      </c>
      <c r="B26" s="92">
        <v>1</v>
      </c>
      <c r="C26" s="92">
        <v>1</v>
      </c>
      <c r="D26" s="89">
        <f>B26*C26/$B$1</f>
        <v>0.08</v>
      </c>
      <c r="E26" s="88">
        <f>D26*24</f>
        <v>1.92</v>
      </c>
      <c r="F26" s="60" t="s">
        <v>171</v>
      </c>
      <c r="G26" s="22"/>
      <c r="H26" s="22"/>
      <c r="I26" s="22"/>
    </row>
    <row r="27" spans="1:9" ht="24">
      <c r="A27" s="92" t="s">
        <v>172</v>
      </c>
      <c r="B27" s="92">
        <v>3</v>
      </c>
      <c r="C27" s="92">
        <v>1</v>
      </c>
      <c r="D27" s="89">
        <f>B27*C27/$B$1</f>
        <v>0.24</v>
      </c>
      <c r="E27" s="88"/>
      <c r="F27" s="60" t="s">
        <v>171</v>
      </c>
      <c r="G27" s="22"/>
      <c r="H27" s="22"/>
      <c r="I27" s="22"/>
    </row>
    <row r="28" spans="1:9" ht="12.75">
      <c r="A28" s="20" t="s">
        <v>3</v>
      </c>
      <c r="B28" s="98">
        <v>0.4</v>
      </c>
      <c r="C28" s="20">
        <v>1</v>
      </c>
      <c r="D28" s="89">
        <f t="shared" si="2"/>
        <v>0.032</v>
      </c>
      <c r="E28" s="88">
        <f>D28*24</f>
        <v>0.768</v>
      </c>
      <c r="F28" s="90" t="s">
        <v>63</v>
      </c>
      <c r="G28" s="22"/>
      <c r="H28" s="22"/>
      <c r="I28" s="22"/>
    </row>
    <row r="29" spans="1:9" ht="12.75">
      <c r="A29" s="92" t="s">
        <v>57</v>
      </c>
      <c r="B29" s="92">
        <v>1</v>
      </c>
      <c r="C29" s="20">
        <v>1</v>
      </c>
      <c r="D29" s="89">
        <f aca="true" t="shared" si="4" ref="D29:D35">B29*C29/$B$1</f>
        <v>0.08</v>
      </c>
      <c r="E29" s="88">
        <f aca="true" t="shared" si="5" ref="E29:E36">D29*24</f>
        <v>1.92</v>
      </c>
      <c r="F29" s="92"/>
      <c r="G29" s="22"/>
      <c r="H29" s="22"/>
      <c r="I29" s="22"/>
    </row>
    <row r="30" spans="1:9" ht="12.75">
      <c r="A30" s="92" t="s">
        <v>58</v>
      </c>
      <c r="B30" s="92">
        <v>1</v>
      </c>
      <c r="C30" s="20">
        <v>1</v>
      </c>
      <c r="D30" s="89">
        <f t="shared" si="4"/>
        <v>0.08</v>
      </c>
      <c r="E30" s="88">
        <f t="shared" si="5"/>
        <v>1.92</v>
      </c>
      <c r="F30" s="92"/>
      <c r="G30" s="22"/>
      <c r="H30" s="22"/>
      <c r="I30" s="22"/>
    </row>
    <row r="31" spans="1:9" ht="12.75">
      <c r="A31" s="92" t="s">
        <v>59</v>
      </c>
      <c r="B31" s="92">
        <v>0.2</v>
      </c>
      <c r="C31" s="20">
        <v>1</v>
      </c>
      <c r="D31" s="89">
        <f t="shared" si="4"/>
        <v>0.016</v>
      </c>
      <c r="E31" s="88">
        <f t="shared" si="5"/>
        <v>0.384</v>
      </c>
      <c r="F31" s="92"/>
      <c r="G31" s="22"/>
      <c r="H31" s="22"/>
      <c r="I31" s="22"/>
    </row>
    <row r="32" spans="1:9" ht="12.75">
      <c r="A32" s="92" t="s">
        <v>61</v>
      </c>
      <c r="B32" s="92">
        <v>0.2</v>
      </c>
      <c r="C32" s="20">
        <v>1</v>
      </c>
      <c r="D32" s="89">
        <f t="shared" si="4"/>
        <v>0.016</v>
      </c>
      <c r="E32" s="88">
        <f t="shared" si="5"/>
        <v>0.384</v>
      </c>
      <c r="F32" s="92"/>
      <c r="G32" s="22"/>
      <c r="H32" s="22"/>
      <c r="I32" s="22"/>
    </row>
    <row r="33" spans="1:6" ht="12.75">
      <c r="A33" s="92" t="s">
        <v>60</v>
      </c>
      <c r="B33" s="92">
        <v>0.3</v>
      </c>
      <c r="C33" s="20">
        <v>1</v>
      </c>
      <c r="D33" s="89">
        <f t="shared" si="4"/>
        <v>0.024</v>
      </c>
      <c r="E33" s="88">
        <f t="shared" si="5"/>
        <v>0.5760000000000001</v>
      </c>
      <c r="F33" s="56"/>
    </row>
    <row r="34" spans="1:6" ht="12.75">
      <c r="A34" s="92" t="s">
        <v>115</v>
      </c>
      <c r="B34" s="92">
        <v>0</v>
      </c>
      <c r="C34" s="20">
        <v>1</v>
      </c>
      <c r="D34" s="89">
        <f t="shared" si="4"/>
        <v>0</v>
      </c>
      <c r="E34" s="88">
        <f t="shared" si="5"/>
        <v>0</v>
      </c>
      <c r="F34" s="56"/>
    </row>
    <row r="35" spans="1:6" ht="16.5" customHeight="1">
      <c r="A35" s="92" t="s">
        <v>118</v>
      </c>
      <c r="B35" s="92">
        <v>0.6</v>
      </c>
      <c r="C35" s="20">
        <v>1</v>
      </c>
      <c r="D35" s="89">
        <f t="shared" si="4"/>
        <v>0.048</v>
      </c>
      <c r="E35" s="88">
        <f t="shared" si="5"/>
        <v>1.1520000000000001</v>
      </c>
      <c r="F35" s="56" t="s">
        <v>119</v>
      </c>
    </row>
    <row r="36" spans="1:6" ht="16.5" customHeight="1">
      <c r="A36" s="92" t="s">
        <v>120</v>
      </c>
      <c r="B36" s="92">
        <v>0</v>
      </c>
      <c r="C36" s="20">
        <v>1</v>
      </c>
      <c r="D36" s="89">
        <f aca="true" t="shared" si="6" ref="D36:D46">B36*C36/$B$1</f>
        <v>0</v>
      </c>
      <c r="E36" s="88">
        <f t="shared" si="5"/>
        <v>0</v>
      </c>
      <c r="F36" s="56" t="s">
        <v>119</v>
      </c>
    </row>
    <row r="37" spans="1:6" ht="12.75">
      <c r="A37" s="21" t="s">
        <v>15</v>
      </c>
      <c r="B37" s="98">
        <v>0</v>
      </c>
      <c r="C37" s="20">
        <v>1</v>
      </c>
      <c r="D37" s="89">
        <f t="shared" si="6"/>
        <v>0</v>
      </c>
      <c r="E37" s="88">
        <f aca="true" t="shared" si="7" ref="E37:E47">D37*24</f>
        <v>0</v>
      </c>
      <c r="F37" s="90"/>
    </row>
    <row r="38" spans="1:6" ht="12.75">
      <c r="A38" s="21" t="s">
        <v>16</v>
      </c>
      <c r="B38" s="98">
        <v>0.3</v>
      </c>
      <c r="C38" s="20">
        <v>1</v>
      </c>
      <c r="D38" s="89">
        <f t="shared" si="6"/>
        <v>0.024</v>
      </c>
      <c r="E38" s="88">
        <f t="shared" si="7"/>
        <v>0.5760000000000001</v>
      </c>
      <c r="F38" s="90" t="s">
        <v>62</v>
      </c>
    </row>
    <row r="39" spans="1:6" ht="12.75">
      <c r="A39" s="21" t="s">
        <v>13</v>
      </c>
      <c r="B39" s="98">
        <v>0</v>
      </c>
      <c r="C39" s="20">
        <v>1</v>
      </c>
      <c r="D39" s="89">
        <f t="shared" si="6"/>
        <v>0</v>
      </c>
      <c r="E39" s="88">
        <f t="shared" si="7"/>
        <v>0</v>
      </c>
      <c r="F39" s="56"/>
    </row>
    <row r="40" spans="1:6" ht="12.75">
      <c r="A40" s="21" t="s">
        <v>12</v>
      </c>
      <c r="B40" s="98">
        <v>0.15</v>
      </c>
      <c r="C40" s="20">
        <v>1</v>
      </c>
      <c r="D40" s="89">
        <f t="shared" si="6"/>
        <v>0.012</v>
      </c>
      <c r="E40" s="88">
        <f t="shared" si="7"/>
        <v>0.28800000000000003</v>
      </c>
      <c r="F40" s="56"/>
    </row>
    <row r="41" spans="1:6" ht="12.75">
      <c r="A41" s="95" t="s">
        <v>64</v>
      </c>
      <c r="B41" s="96">
        <v>0.1</v>
      </c>
      <c r="C41" s="20">
        <v>1</v>
      </c>
      <c r="D41" s="89">
        <f t="shared" si="6"/>
        <v>0.008</v>
      </c>
      <c r="E41" s="88">
        <f t="shared" si="7"/>
        <v>0.192</v>
      </c>
      <c r="F41" s="56" t="s">
        <v>117</v>
      </c>
    </row>
    <row r="42" spans="1:6" ht="12.75">
      <c r="A42" s="95" t="s">
        <v>116</v>
      </c>
      <c r="B42" s="96">
        <v>0.05</v>
      </c>
      <c r="C42" s="95">
        <v>0.02</v>
      </c>
      <c r="D42" s="89">
        <f t="shared" si="6"/>
        <v>8E-05</v>
      </c>
      <c r="E42" s="88">
        <f t="shared" si="7"/>
        <v>0.0019200000000000003</v>
      </c>
      <c r="F42" s="56" t="s">
        <v>117</v>
      </c>
    </row>
    <row r="43" spans="1:6" ht="12.75">
      <c r="A43" s="95" t="s">
        <v>168</v>
      </c>
      <c r="B43" s="96">
        <v>10</v>
      </c>
      <c r="C43" s="95">
        <v>1</v>
      </c>
      <c r="D43" s="89">
        <f>B43*C43/$B$1</f>
        <v>0.8</v>
      </c>
      <c r="E43" s="88">
        <f>D43*24</f>
        <v>19.200000000000003</v>
      </c>
      <c r="F43" s="56" t="s">
        <v>169</v>
      </c>
    </row>
    <row r="44" spans="1:6" ht="12.75">
      <c r="A44" s="95"/>
      <c r="B44" s="96"/>
      <c r="C44" s="95"/>
      <c r="D44" s="89"/>
      <c r="E44" s="88"/>
      <c r="F44" s="56"/>
    </row>
    <row r="45" spans="1:6" ht="12.75">
      <c r="A45" s="104" t="s">
        <v>167</v>
      </c>
      <c r="B45" s="96"/>
      <c r="C45" s="95"/>
      <c r="D45" s="89"/>
      <c r="E45" s="88"/>
      <c r="F45" s="56"/>
    </row>
    <row r="46" spans="1:6" ht="25.5">
      <c r="A46" s="95" t="s">
        <v>164</v>
      </c>
      <c r="B46" s="96">
        <v>10</v>
      </c>
      <c r="C46" s="95">
        <v>1</v>
      </c>
      <c r="D46" s="89">
        <f t="shared" si="6"/>
        <v>0.8</v>
      </c>
      <c r="E46" s="88">
        <f t="shared" si="7"/>
        <v>19.200000000000003</v>
      </c>
      <c r="F46" s="56" t="s">
        <v>165</v>
      </c>
    </row>
    <row r="47" spans="1:6" ht="25.5">
      <c r="A47" s="95" t="s">
        <v>164</v>
      </c>
      <c r="B47" s="96">
        <v>3.6</v>
      </c>
      <c r="C47" s="95">
        <v>1</v>
      </c>
      <c r="D47" s="89">
        <f>B47*C47/$B$1</f>
        <v>0.28800000000000003</v>
      </c>
      <c r="E47" s="88">
        <f t="shared" si="7"/>
        <v>6.912000000000001</v>
      </c>
      <c r="F47" s="56" t="s">
        <v>166</v>
      </c>
    </row>
    <row r="49" spans="1:6" ht="12.75">
      <c r="A49" s="104" t="s">
        <v>174</v>
      </c>
      <c r="B49" s="96"/>
      <c r="C49" s="95"/>
      <c r="D49" s="89"/>
      <c r="E49" s="88"/>
      <c r="F49" s="56"/>
    </row>
    <row r="50" spans="1:6" ht="12.75">
      <c r="A50" s="95" t="s">
        <v>175</v>
      </c>
      <c r="B50" s="96">
        <v>8</v>
      </c>
      <c r="C50" s="95">
        <v>1</v>
      </c>
      <c r="D50" s="89"/>
      <c r="E50" s="88"/>
      <c r="F50" s="56"/>
    </row>
    <row r="51" spans="1:6" ht="12.75">
      <c r="A51" s="105" t="s">
        <v>173</v>
      </c>
      <c r="B51" s="22">
        <v>72</v>
      </c>
      <c r="C51" s="106">
        <v>12</v>
      </c>
      <c r="D51" s="89"/>
      <c r="E51" s="88"/>
      <c r="F51" s="56"/>
    </row>
    <row r="52" spans="1:6" ht="12.75">
      <c r="A52" s="95"/>
      <c r="B52" s="96"/>
      <c r="C52" s="95"/>
      <c r="D52" s="89"/>
      <c r="E52" s="88"/>
      <c r="F52" s="56"/>
    </row>
    <row r="53" spans="1:6" ht="12.75">
      <c r="A53" s="92"/>
      <c r="B53" s="92"/>
      <c r="C53" s="56"/>
      <c r="D53" s="100"/>
      <c r="E53" s="101"/>
      <c r="F53" s="56"/>
    </row>
    <row r="54" spans="1:6" ht="12.75">
      <c r="A54" s="99" t="s">
        <v>66</v>
      </c>
      <c r="B54" s="92"/>
      <c r="C54" s="56"/>
      <c r="D54" s="100"/>
      <c r="E54" s="101"/>
      <c r="F54" s="56"/>
    </row>
    <row r="55" spans="1:6" ht="12.75">
      <c r="A55" s="92" t="s">
        <v>67</v>
      </c>
      <c r="B55" s="92">
        <v>2.2</v>
      </c>
      <c r="C55" s="20">
        <v>1</v>
      </c>
      <c r="D55" s="89">
        <f aca="true" t="shared" si="8" ref="D55:D67">B55*C55/$B$1</f>
        <v>0.17600000000000002</v>
      </c>
      <c r="E55" s="88">
        <f aca="true" t="shared" si="9" ref="E55:E67">D55*24</f>
        <v>4.224</v>
      </c>
      <c r="F55" s="56"/>
    </row>
    <row r="56" spans="1:6" ht="12.75">
      <c r="A56" s="92" t="s">
        <v>68</v>
      </c>
      <c r="B56" s="92">
        <v>1.2</v>
      </c>
      <c r="C56" s="20">
        <v>1</v>
      </c>
      <c r="D56" s="89">
        <f t="shared" si="8"/>
        <v>0.096</v>
      </c>
      <c r="E56" s="88">
        <f t="shared" si="9"/>
        <v>2.3040000000000003</v>
      </c>
      <c r="F56" s="56"/>
    </row>
    <row r="57" spans="1:6" ht="37.5" customHeight="1">
      <c r="A57" s="92" t="s">
        <v>157</v>
      </c>
      <c r="B57" s="92">
        <v>10.8</v>
      </c>
      <c r="C57" s="20">
        <v>1</v>
      </c>
      <c r="D57" s="89">
        <f>B57*C57/$B$1</f>
        <v>0.8640000000000001</v>
      </c>
      <c r="E57" s="88">
        <f t="shared" si="9"/>
        <v>20.736000000000004</v>
      </c>
      <c r="F57" s="56" t="s">
        <v>160</v>
      </c>
    </row>
    <row r="58" spans="1:6" ht="12.75">
      <c r="A58" s="92" t="s">
        <v>158</v>
      </c>
      <c r="B58" s="92">
        <v>1.32</v>
      </c>
      <c r="C58" s="20">
        <v>1</v>
      </c>
      <c r="D58" s="89">
        <f>B58*C58/$B$1</f>
        <v>0.1056</v>
      </c>
      <c r="E58" s="88">
        <f t="shared" si="9"/>
        <v>2.5343999999999998</v>
      </c>
      <c r="F58" s="56"/>
    </row>
    <row r="59" spans="1:6" ht="24">
      <c r="A59" s="92" t="s">
        <v>159</v>
      </c>
      <c r="B59" s="92">
        <v>0.54</v>
      </c>
      <c r="C59" s="20">
        <v>1</v>
      </c>
      <c r="D59" s="89">
        <f>B59*C59/$B$1</f>
        <v>0.0432</v>
      </c>
      <c r="E59" s="88">
        <f t="shared" si="9"/>
        <v>1.0368</v>
      </c>
      <c r="F59" s="56"/>
    </row>
    <row r="60" spans="1:6" ht="24">
      <c r="A60" s="92" t="s">
        <v>161</v>
      </c>
      <c r="B60" s="92">
        <v>0.2</v>
      </c>
      <c r="C60" s="20">
        <v>1</v>
      </c>
      <c r="D60" s="89">
        <f>B60*C60/$B$1</f>
        <v>0.016</v>
      </c>
      <c r="E60" s="88">
        <f t="shared" si="9"/>
        <v>0.384</v>
      </c>
      <c r="F60" s="56"/>
    </row>
    <row r="61" spans="1:6" ht="12.75">
      <c r="A61" s="92"/>
      <c r="B61" s="92"/>
      <c r="C61" s="20"/>
      <c r="D61" s="89"/>
      <c r="E61" s="88"/>
      <c r="F61" s="56"/>
    </row>
    <row r="62" spans="1:7" ht="12.75">
      <c r="A62" s="92" t="s">
        <v>70</v>
      </c>
      <c r="B62" s="92">
        <v>40</v>
      </c>
      <c r="C62" s="20">
        <v>0.1</v>
      </c>
      <c r="D62" s="89">
        <f t="shared" si="8"/>
        <v>0.32</v>
      </c>
      <c r="E62" s="88">
        <f t="shared" si="9"/>
        <v>7.68</v>
      </c>
      <c r="F62" s="56" t="s">
        <v>78</v>
      </c>
      <c r="G62" t="s">
        <v>72</v>
      </c>
    </row>
    <row r="63" spans="1:6" ht="12.75">
      <c r="A63" s="92" t="s">
        <v>69</v>
      </c>
      <c r="B63" s="92">
        <v>0.5</v>
      </c>
      <c r="C63" s="20">
        <v>0.05</v>
      </c>
      <c r="D63" s="89">
        <f t="shared" si="8"/>
        <v>0.002</v>
      </c>
      <c r="E63" s="88">
        <f t="shared" si="9"/>
        <v>0.048</v>
      </c>
      <c r="F63" s="56" t="s">
        <v>79</v>
      </c>
    </row>
    <row r="64" spans="1:6" ht="12.75">
      <c r="A64" s="92" t="s">
        <v>71</v>
      </c>
      <c r="B64" s="97">
        <v>0.025</v>
      </c>
      <c r="C64" s="20">
        <v>0.85</v>
      </c>
      <c r="D64" s="89">
        <f t="shared" si="8"/>
        <v>0.0017000000000000001</v>
      </c>
      <c r="E64" s="88">
        <f t="shared" si="9"/>
        <v>0.0408</v>
      </c>
      <c r="F64" s="56" t="s">
        <v>83</v>
      </c>
    </row>
    <row r="65" spans="1:6" ht="25.5">
      <c r="A65" s="92" t="s">
        <v>84</v>
      </c>
      <c r="B65" s="92">
        <v>12</v>
      </c>
      <c r="C65" s="20">
        <v>1</v>
      </c>
      <c r="D65" s="89">
        <f t="shared" si="8"/>
        <v>0.96</v>
      </c>
      <c r="E65" s="88">
        <f t="shared" si="9"/>
        <v>23.04</v>
      </c>
      <c r="F65" s="56" t="s">
        <v>85</v>
      </c>
    </row>
    <row r="66" spans="1:6" ht="25.5">
      <c r="A66" s="92" t="s">
        <v>86</v>
      </c>
      <c r="B66" s="92">
        <v>12</v>
      </c>
      <c r="C66" s="20">
        <v>1</v>
      </c>
      <c r="D66" s="89">
        <f t="shared" si="8"/>
        <v>0.96</v>
      </c>
      <c r="E66" s="88">
        <f t="shared" si="9"/>
        <v>23.04</v>
      </c>
      <c r="F66" s="56" t="s">
        <v>87</v>
      </c>
    </row>
    <row r="67" spans="1:6" ht="25.5">
      <c r="A67" s="92" t="s">
        <v>86</v>
      </c>
      <c r="B67" s="92">
        <v>24</v>
      </c>
      <c r="C67" s="20">
        <v>1</v>
      </c>
      <c r="D67" s="89">
        <f t="shared" si="8"/>
        <v>1.92</v>
      </c>
      <c r="E67" s="88">
        <f t="shared" si="9"/>
        <v>46.08</v>
      </c>
      <c r="F67" s="56" t="s">
        <v>88</v>
      </c>
    </row>
    <row r="68" spans="1:6" ht="12.75">
      <c r="A68" s="95"/>
      <c r="B68" s="92"/>
      <c r="C68" s="56"/>
      <c r="D68" s="100"/>
      <c r="E68" s="101"/>
      <c r="F68" s="56"/>
    </row>
    <row r="69" spans="1:6" ht="12.75">
      <c r="A69" s="92"/>
      <c r="B69" s="92"/>
      <c r="C69" s="56"/>
      <c r="D69" s="100"/>
      <c r="E69" s="101"/>
      <c r="F69" s="56"/>
    </row>
    <row r="70" spans="1:6" ht="12.75">
      <c r="A70" s="56" t="s">
        <v>51</v>
      </c>
      <c r="B70" s="56"/>
      <c r="C70" s="56"/>
      <c r="D70" s="100"/>
      <c r="E70" s="101"/>
      <c r="F70" s="56"/>
    </row>
    <row r="71" spans="1:6" ht="127.5">
      <c r="A71" s="102">
        <v>1</v>
      </c>
      <c r="B71" s="56" t="s">
        <v>52</v>
      </c>
      <c r="C71" s="56"/>
      <c r="D71" s="100"/>
      <c r="E71" s="56"/>
      <c r="F71" s="56"/>
    </row>
    <row r="72" spans="1:6" ht="12.75">
      <c r="A72" s="56"/>
      <c r="B72" s="56"/>
      <c r="C72" s="56"/>
      <c r="D72" s="100"/>
      <c r="E72" s="56"/>
      <c r="F72" s="56"/>
    </row>
    <row r="73" ht="12.75">
      <c r="D73" s="24"/>
    </row>
    <row r="74" ht="12.75">
      <c r="D74" s="24"/>
    </row>
  </sheetData>
  <mergeCells count="1">
    <mergeCell ref="D2:E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NCAR/ATD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militzer</dc:creator>
  <cp:keywords/>
  <dc:description/>
  <cp:lastModifiedBy>militzer</cp:lastModifiedBy>
  <cp:lastPrinted>2006-09-08T17:35:54Z</cp:lastPrinted>
  <dcterms:created xsi:type="dcterms:W3CDTF">2001-05-21T19:16:50Z</dcterms:created>
  <dcterms:modified xsi:type="dcterms:W3CDTF">2008-01-17T18:58:06Z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